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defaultThemeVersion="166925"/>
  <mc:AlternateContent xmlns:mc="http://schemas.openxmlformats.org/markup-compatibility/2006">
    <mc:Choice Requires="x15">
      <x15ac:absPath xmlns:x15ac="http://schemas.microsoft.com/office/spreadsheetml/2010/11/ac" url="https://nwccca-my.sharepoint.com/personal/nkuma017_coastmountaincollege_ca/Documents/"/>
    </mc:Choice>
  </mc:AlternateContent>
  <xr:revisionPtr revIDLastSave="2451" documentId="8_{85E6C3E2-9596-294F-A883-3319D37055A0}" xr6:coauthVersionLast="47" xr6:coauthVersionMax="47" xr10:uidLastSave="{C498CBDB-368C-B241-A956-5A7B36C466F8}"/>
  <bookViews>
    <workbookView xWindow="0" yWindow="500" windowWidth="13620" windowHeight="16260" firstSheet="2" activeTab="3" xr2:uid="{B44B3249-ADCF-CB44-8C1E-181EBA6D7EDD}"/>
  </bookViews>
  <sheets>
    <sheet name="Start Up Costs " sheetId="10" r:id="rId1"/>
    <sheet name="Income Statement Year 1 " sheetId="1" r:id="rId2"/>
    <sheet name="Cash Flow Year 1 " sheetId="4" r:id="rId3"/>
    <sheet name="Balance Sheet Year 1 " sheetId="7" r:id="rId4"/>
    <sheet name="Income Statement Year 2 " sheetId="2" r:id="rId5"/>
    <sheet name="Cash Flow Year 2" sheetId="5" r:id="rId6"/>
    <sheet name="Balance Sheet Year 2 " sheetId="8" r:id="rId7"/>
    <sheet name="Income Statement Year 3" sheetId="3" r:id="rId8"/>
    <sheet name="Cash Flow Year 3" sheetId="6" r:id="rId9"/>
    <sheet name="Balance Sheet Year 3" sheetId="9"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7" l="1"/>
  <c r="F17" i="7"/>
  <c r="C21" i="1"/>
  <c r="D21" i="1"/>
  <c r="E21" i="1"/>
  <c r="F21" i="1"/>
  <c r="G21" i="1"/>
  <c r="H21" i="1"/>
  <c r="I21" i="1"/>
  <c r="J21" i="1"/>
  <c r="K21" i="1"/>
  <c r="L21" i="1"/>
  <c r="M21" i="1"/>
  <c r="N21" i="1"/>
  <c r="B21" i="1"/>
  <c r="N3" i="4"/>
  <c r="N6" i="4"/>
  <c r="N9" i="4"/>
  <c r="N11" i="4"/>
  <c r="N14" i="4"/>
  <c r="N16" i="4"/>
  <c r="N21" i="4"/>
  <c r="N23" i="4"/>
  <c r="N26" i="4"/>
  <c r="N28" i="4"/>
  <c r="N29" i="4"/>
  <c r="N31" i="4"/>
  <c r="N33" i="4"/>
  <c r="N20" i="4"/>
  <c r="O6" i="6"/>
  <c r="O8" i="6"/>
  <c r="O9" i="6"/>
  <c r="O11" i="6"/>
  <c r="O14" i="6"/>
  <c r="O16" i="6"/>
  <c r="O20" i="6"/>
  <c r="O21" i="6"/>
  <c r="O23" i="6"/>
  <c r="O26" i="6"/>
  <c r="O28" i="6"/>
  <c r="O29" i="6"/>
  <c r="O31" i="6"/>
  <c r="O33" i="6"/>
  <c r="C33" i="6"/>
  <c r="E33" i="6"/>
  <c r="F33" i="6"/>
  <c r="G33" i="6"/>
  <c r="H33" i="6"/>
  <c r="I33" i="6"/>
  <c r="J33" i="6"/>
  <c r="K33" i="6"/>
  <c r="L33" i="6"/>
  <c r="M33" i="6"/>
  <c r="N33" i="6"/>
  <c r="D33" i="6"/>
  <c r="C33" i="4"/>
  <c r="D33" i="4"/>
  <c r="E33" i="4"/>
  <c r="F33" i="4"/>
  <c r="G33" i="4"/>
  <c r="H33" i="4"/>
  <c r="I33" i="4"/>
  <c r="J33" i="4"/>
  <c r="K33" i="4"/>
  <c r="L33" i="4"/>
  <c r="M33" i="4"/>
  <c r="B33" i="4"/>
  <c r="F34" i="5"/>
  <c r="G34" i="5"/>
  <c r="H34" i="5"/>
  <c r="I34" i="5"/>
  <c r="J34" i="5"/>
  <c r="K34" i="5"/>
  <c r="L34" i="5"/>
  <c r="M34" i="5"/>
  <c r="N34" i="5"/>
  <c r="O34" i="5"/>
  <c r="P34" i="5"/>
  <c r="E34" i="5"/>
  <c r="D31" i="6"/>
  <c r="E31" i="6"/>
  <c r="F31" i="6"/>
  <c r="G31" i="6"/>
  <c r="H31" i="6"/>
  <c r="I31" i="6"/>
  <c r="J31" i="6"/>
  <c r="K31" i="6"/>
  <c r="L31" i="6"/>
  <c r="M31" i="6"/>
  <c r="N31" i="6"/>
  <c r="L9" i="6"/>
  <c r="L11" i="6" s="1"/>
  <c r="L14" i="6" s="1"/>
  <c r="H9" i="6"/>
  <c r="H11" i="6" s="1"/>
  <c r="H14" i="6" s="1"/>
  <c r="D9" i="6"/>
  <c r="D11" i="6" s="1"/>
  <c r="D14" i="6" s="1"/>
  <c r="Q7" i="5"/>
  <c r="Q10" i="5"/>
  <c r="Q12" i="5"/>
  <c r="Q14" i="5"/>
  <c r="Q15" i="5"/>
  <c r="Q17" i="5"/>
  <c r="Q21" i="5"/>
  <c r="Q22" i="5"/>
  <c r="Q24" i="5"/>
  <c r="Q27" i="5"/>
  <c r="Q29" i="5"/>
  <c r="Q30" i="5"/>
  <c r="Q32" i="5"/>
  <c r="B21" i="2"/>
  <c r="J12" i="5"/>
  <c r="J15" i="5" s="1"/>
  <c r="J17" i="5" s="1"/>
  <c r="J27" i="5" s="1"/>
  <c r="J30" i="5" s="1"/>
  <c r="J32" i="5" s="1"/>
  <c r="F12" i="5"/>
  <c r="F15" i="5" s="1"/>
  <c r="F17" i="5" s="1"/>
  <c r="F27" i="5" s="1"/>
  <c r="F30" i="5" s="1"/>
  <c r="F32" i="5" s="1"/>
  <c r="M12" i="5"/>
  <c r="M15" i="5" s="1"/>
  <c r="M17" i="5" s="1"/>
  <c r="M27" i="5" s="1"/>
  <c r="M30" i="5" s="1"/>
  <c r="M32" i="5" s="1"/>
  <c r="I12" i="5"/>
  <c r="I15" i="5" s="1"/>
  <c r="I17" i="5" s="1"/>
  <c r="I27" i="5" s="1"/>
  <c r="I30" i="5" s="1"/>
  <c r="I32" i="5" s="1"/>
  <c r="F11" i="4"/>
  <c r="G11" i="4"/>
  <c r="H11" i="4"/>
  <c r="I11" i="4"/>
  <c r="J11" i="4"/>
  <c r="K11" i="4"/>
  <c r="L11" i="4"/>
  <c r="M11" i="4"/>
  <c r="E11" i="4"/>
  <c r="D11" i="4"/>
  <c r="C11" i="4"/>
  <c r="G12" i="5"/>
  <c r="G15" i="5" s="1"/>
  <c r="G17" i="5" s="1"/>
  <c r="G27" i="5" s="1"/>
  <c r="G30" i="5" s="1"/>
  <c r="G32" i="5" s="1"/>
  <c r="H12" i="5"/>
  <c r="H15" i="5" s="1"/>
  <c r="H17" i="5" s="1"/>
  <c r="H27" i="5" s="1"/>
  <c r="H30" i="5" s="1"/>
  <c r="H32" i="5" s="1"/>
  <c r="K12" i="5"/>
  <c r="K15" i="5" s="1"/>
  <c r="K17" i="5" s="1"/>
  <c r="K27" i="5" s="1"/>
  <c r="K30" i="5" s="1"/>
  <c r="K32" i="5" s="1"/>
  <c r="L12" i="5"/>
  <c r="L15" i="5" s="1"/>
  <c r="L17" i="5" s="1"/>
  <c r="L27" i="5" s="1"/>
  <c r="L30" i="5" s="1"/>
  <c r="L32" i="5" s="1"/>
  <c r="N12" i="5"/>
  <c r="N15" i="5" s="1"/>
  <c r="N17" i="5" s="1"/>
  <c r="N27" i="5" s="1"/>
  <c r="N30" i="5" s="1"/>
  <c r="N32" i="5" s="1"/>
  <c r="O12" i="5"/>
  <c r="P12" i="5"/>
  <c r="P15" i="5" s="1"/>
  <c r="P17" i="5" s="1"/>
  <c r="P27" i="5" s="1"/>
  <c r="P30" i="5" s="1"/>
  <c r="P32" i="5" s="1"/>
  <c r="N9" i="6"/>
  <c r="N11" i="6" s="1"/>
  <c r="N14" i="6" s="1"/>
  <c r="M9" i="6"/>
  <c r="M11" i="6" s="1"/>
  <c r="M14" i="6" s="1"/>
  <c r="G9" i="6"/>
  <c r="G11" i="6" s="1"/>
  <c r="G14" i="6" s="1"/>
  <c r="F9" i="6"/>
  <c r="F11" i="6" s="1"/>
  <c r="F14" i="6" s="1"/>
  <c r="E9" i="6"/>
  <c r="E11" i="6" s="1"/>
  <c r="E14" i="6" s="1"/>
  <c r="C9" i="6"/>
  <c r="C11" i="6" s="1"/>
  <c r="C14" i="6" s="1"/>
  <c r="K9" i="6"/>
  <c r="K11" i="6" s="1"/>
  <c r="K14" i="6" s="1"/>
  <c r="J9" i="6"/>
  <c r="J11" i="6" s="1"/>
  <c r="J14" i="6" s="1"/>
  <c r="I9" i="6"/>
  <c r="I11" i="6" s="1"/>
  <c r="I14" i="6" s="1"/>
  <c r="M24" i="1"/>
  <c r="L24" i="1"/>
  <c r="K24" i="1"/>
  <c r="J24" i="1"/>
  <c r="E24" i="3"/>
  <c r="F24" i="3"/>
  <c r="G24" i="3"/>
  <c r="H24" i="3"/>
  <c r="I24" i="3"/>
  <c r="J24" i="3"/>
  <c r="K24" i="3"/>
  <c r="L24" i="3"/>
  <c r="M24" i="3"/>
  <c r="D24" i="3"/>
  <c r="C24" i="3"/>
  <c r="B24" i="3"/>
  <c r="D26" i="6"/>
  <c r="E26" i="6"/>
  <c r="F26" i="6"/>
  <c r="G26" i="6"/>
  <c r="H26" i="6"/>
  <c r="I26" i="6"/>
  <c r="J26" i="6"/>
  <c r="K26" i="6"/>
  <c r="L26" i="6"/>
  <c r="M26" i="6"/>
  <c r="N26" i="6"/>
  <c r="C26" i="6"/>
  <c r="D23" i="6"/>
  <c r="E23" i="6"/>
  <c r="F23" i="6"/>
  <c r="G23" i="6"/>
  <c r="H23" i="6"/>
  <c r="I23" i="6"/>
  <c r="J23" i="6"/>
  <c r="K23" i="6"/>
  <c r="L23" i="6"/>
  <c r="M23" i="6"/>
  <c r="N23" i="6"/>
  <c r="C23" i="6"/>
  <c r="N5" i="3"/>
  <c r="N6" i="3"/>
  <c r="N7" i="3"/>
  <c r="N10" i="3"/>
  <c r="N12" i="3"/>
  <c r="N13" i="3"/>
  <c r="N14" i="3"/>
  <c r="N15" i="3"/>
  <c r="N16" i="3"/>
  <c r="N17" i="3"/>
  <c r="N18" i="3"/>
  <c r="N19" i="3"/>
  <c r="N21" i="3"/>
  <c r="N23" i="3"/>
  <c r="N4" i="3"/>
  <c r="F20" i="3"/>
  <c r="G20" i="3"/>
  <c r="H20" i="3"/>
  <c r="I20" i="3"/>
  <c r="J20" i="3"/>
  <c r="K20" i="3"/>
  <c r="L20" i="3"/>
  <c r="M20" i="3"/>
  <c r="E20" i="3"/>
  <c r="D20" i="3"/>
  <c r="C20" i="3"/>
  <c r="B20" i="3"/>
  <c r="C8" i="3"/>
  <c r="C9" i="3" s="1"/>
  <c r="D8" i="3"/>
  <c r="E8" i="3"/>
  <c r="F8" i="3"/>
  <c r="G8" i="3"/>
  <c r="G9" i="3" s="1"/>
  <c r="H8" i="3"/>
  <c r="I8" i="3"/>
  <c r="J8" i="3"/>
  <c r="K8" i="3"/>
  <c r="K9" i="3" s="1"/>
  <c r="L8" i="3"/>
  <c r="L9" i="3" s="1"/>
  <c r="M8" i="3"/>
  <c r="B8" i="3"/>
  <c r="C23" i="4"/>
  <c r="D23" i="4"/>
  <c r="E23" i="4"/>
  <c r="F23" i="4"/>
  <c r="G23" i="4"/>
  <c r="H23" i="4"/>
  <c r="I23" i="4"/>
  <c r="J23" i="4"/>
  <c r="K23" i="4"/>
  <c r="L23" i="4"/>
  <c r="M23" i="4"/>
  <c r="B23" i="4"/>
  <c r="N23" i="2"/>
  <c r="M23" i="2"/>
  <c r="L23" i="2"/>
  <c r="K23" i="2"/>
  <c r="J23" i="2"/>
  <c r="I23" i="2"/>
  <c r="H23" i="2"/>
  <c r="G23" i="2"/>
  <c r="F23" i="2"/>
  <c r="E23" i="2"/>
  <c r="D23" i="2"/>
  <c r="C23" i="2"/>
  <c r="B23" i="2"/>
  <c r="N22" i="1"/>
  <c r="N24" i="1"/>
  <c r="I24" i="1"/>
  <c r="H24" i="1"/>
  <c r="G24" i="1"/>
  <c r="F24" i="1"/>
  <c r="E24" i="1"/>
  <c r="D24" i="1"/>
  <c r="C24" i="1"/>
  <c r="B24" i="1"/>
  <c r="C22" i="1"/>
  <c r="D22" i="1"/>
  <c r="E22" i="1"/>
  <c r="F22" i="1"/>
  <c r="G22" i="1"/>
  <c r="H22" i="1"/>
  <c r="I22" i="1"/>
  <c r="J22" i="1"/>
  <c r="K22" i="1"/>
  <c r="L22" i="1"/>
  <c r="M22" i="1"/>
  <c r="B15" i="10"/>
  <c r="F24" i="5"/>
  <c r="G24" i="5"/>
  <c r="H24" i="5"/>
  <c r="I24" i="5"/>
  <c r="J24" i="5"/>
  <c r="K24" i="5"/>
  <c r="L24" i="5"/>
  <c r="M24" i="5"/>
  <c r="N24" i="5"/>
  <c r="O24" i="5"/>
  <c r="P24" i="5"/>
  <c r="E24" i="5"/>
  <c r="O15" i="5"/>
  <c r="O17" i="5" s="1"/>
  <c r="O27" i="5" s="1"/>
  <c r="O30" i="5" s="1"/>
  <c r="O32" i="5" s="1"/>
  <c r="J10" i="5"/>
  <c r="K10" i="5"/>
  <c r="L10" i="5"/>
  <c r="M10" i="5"/>
  <c r="N10" i="5"/>
  <c r="O10" i="5"/>
  <c r="P10" i="5"/>
  <c r="N14" i="2"/>
  <c r="N15" i="2"/>
  <c r="N16" i="2"/>
  <c r="C19" i="2"/>
  <c r="C21" i="2" s="1"/>
  <c r="D19" i="2"/>
  <c r="D21" i="2" s="1"/>
  <c r="E19" i="2"/>
  <c r="E21" i="2" s="1"/>
  <c r="F19" i="2"/>
  <c r="F21" i="2" s="1"/>
  <c r="G19" i="2"/>
  <c r="G21" i="2" s="1"/>
  <c r="H19" i="2"/>
  <c r="H21" i="2" s="1"/>
  <c r="I19" i="2"/>
  <c r="I21" i="2" s="1"/>
  <c r="J19" i="2"/>
  <c r="J21" i="2" s="1"/>
  <c r="K19" i="2"/>
  <c r="K21" i="2" s="1"/>
  <c r="L19" i="2"/>
  <c r="L21" i="2" s="1"/>
  <c r="M19" i="2"/>
  <c r="M21" i="2" s="1"/>
  <c r="B19" i="2"/>
  <c r="N10" i="2"/>
  <c r="D10" i="2"/>
  <c r="E10" i="2"/>
  <c r="F10" i="2"/>
  <c r="G10" i="2"/>
  <c r="H10" i="2"/>
  <c r="I10" i="2"/>
  <c r="J10" i="2"/>
  <c r="K10" i="2"/>
  <c r="L10" i="2"/>
  <c r="M10" i="2"/>
  <c r="C10" i="2"/>
  <c r="N8" i="2"/>
  <c r="C8" i="2"/>
  <c r="D8" i="2"/>
  <c r="E8" i="2"/>
  <c r="F8" i="2"/>
  <c r="G8" i="2"/>
  <c r="H8" i="2"/>
  <c r="I8" i="2"/>
  <c r="J8" i="2"/>
  <c r="K8" i="2"/>
  <c r="L8" i="2"/>
  <c r="M8" i="2"/>
  <c r="N4" i="2"/>
  <c r="N5" i="2"/>
  <c r="N7" i="2"/>
  <c r="N3" i="2"/>
  <c r="D7" i="2"/>
  <c r="E7" i="2"/>
  <c r="F7" i="2"/>
  <c r="G7" i="2"/>
  <c r="H7" i="2"/>
  <c r="I7" i="2"/>
  <c r="J7" i="2"/>
  <c r="K7" i="2"/>
  <c r="L7" i="2"/>
  <c r="M7" i="2"/>
  <c r="C7" i="2"/>
  <c r="B10" i="2"/>
  <c r="B8" i="2"/>
  <c r="B7" i="2"/>
  <c r="C20" i="1"/>
  <c r="D20" i="1"/>
  <c r="E20" i="1"/>
  <c r="F20" i="1"/>
  <c r="G20" i="1"/>
  <c r="H20" i="1"/>
  <c r="I20" i="1"/>
  <c r="J20" i="1"/>
  <c r="K20" i="1"/>
  <c r="L20" i="1"/>
  <c r="M20" i="1"/>
  <c r="B20" i="1"/>
  <c r="B22" i="1" s="1"/>
  <c r="N10" i="1"/>
  <c r="N8" i="1"/>
  <c r="N7" i="1"/>
  <c r="N16" i="1"/>
  <c r="N14" i="1"/>
  <c r="N13" i="1"/>
  <c r="N20" i="1" s="1"/>
  <c r="E8" i="1"/>
  <c r="N5" i="1"/>
  <c r="N4" i="1"/>
  <c r="N3" i="1"/>
  <c r="Z30" i="1"/>
  <c r="AH13" i="1"/>
  <c r="AH16" i="1" s="1"/>
  <c r="AG13" i="1"/>
  <c r="AG16" i="1" s="1"/>
  <c r="AF13" i="1"/>
  <c r="AF16" i="1" s="1"/>
  <c r="AE13" i="1"/>
  <c r="AE16" i="1" s="1"/>
  <c r="AD13" i="1"/>
  <c r="AD16" i="1" s="1"/>
  <c r="AC13" i="1"/>
  <c r="AC16" i="1" s="1"/>
  <c r="AB13" i="1"/>
  <c r="AB16" i="1" s="1"/>
  <c r="AA13" i="1"/>
  <c r="AA16" i="1" s="1"/>
  <c r="Z13" i="1"/>
  <c r="Z16" i="1" s="1"/>
  <c r="Z26" i="1" s="1"/>
  <c r="L7" i="1"/>
  <c r="M7" i="1"/>
  <c r="M8" i="1" s="1"/>
  <c r="C7" i="1"/>
  <c r="C8" i="1" s="1"/>
  <c r="D7" i="1"/>
  <c r="E7" i="1"/>
  <c r="E10" i="1" s="1"/>
  <c r="F7" i="1"/>
  <c r="F8" i="1" s="1"/>
  <c r="G7" i="1"/>
  <c r="G8" i="1" s="1"/>
  <c r="H7" i="1"/>
  <c r="I7" i="1"/>
  <c r="I8" i="1" s="1"/>
  <c r="J7" i="1"/>
  <c r="J8" i="1" s="1"/>
  <c r="K7" i="1"/>
  <c r="K8" i="1" s="1"/>
  <c r="K10" i="1" s="1"/>
  <c r="B7" i="1"/>
  <c r="B8" i="1" s="1"/>
  <c r="C28" i="4"/>
  <c r="D9" i="4"/>
  <c r="D28" i="4" s="1"/>
  <c r="E9" i="4"/>
  <c r="E28" i="4" s="1"/>
  <c r="F9" i="4"/>
  <c r="F28" i="4" s="1"/>
  <c r="G9" i="4"/>
  <c r="G28" i="4" s="1"/>
  <c r="H9" i="4"/>
  <c r="H28" i="4" s="1"/>
  <c r="I9" i="4"/>
  <c r="I28" i="4" s="1"/>
  <c r="J9" i="4"/>
  <c r="J28" i="4" s="1"/>
  <c r="K9" i="4"/>
  <c r="K28" i="4" s="1"/>
  <c r="L9" i="4"/>
  <c r="L28" i="4" s="1"/>
  <c r="M9" i="4"/>
  <c r="M28" i="4" s="1"/>
  <c r="B9" i="4"/>
  <c r="B28" i="4" s="1"/>
  <c r="Q34" i="5" l="1"/>
  <c r="E12" i="5"/>
  <c r="E15" i="5" s="1"/>
  <c r="E17" i="5" s="1"/>
  <c r="E27" i="5" s="1"/>
  <c r="E30" i="5" s="1"/>
  <c r="E32" i="5" s="1"/>
  <c r="N20" i="3"/>
  <c r="M9" i="3"/>
  <c r="M11" i="3" s="1"/>
  <c r="M22" i="3" s="1"/>
  <c r="L11" i="3"/>
  <c r="L22" i="3" s="1"/>
  <c r="K11" i="3"/>
  <c r="K22" i="3" s="1"/>
  <c r="J9" i="3"/>
  <c r="J11" i="3" s="1"/>
  <c r="J22" i="3" s="1"/>
  <c r="I9" i="3"/>
  <c r="I11" i="3" s="1"/>
  <c r="I22" i="3" s="1"/>
  <c r="H9" i="3"/>
  <c r="H11" i="3" s="1"/>
  <c r="H22" i="3" s="1"/>
  <c r="G11" i="3"/>
  <c r="G22" i="3" s="1"/>
  <c r="F9" i="3"/>
  <c r="F11" i="3" s="1"/>
  <c r="F22" i="3" s="1"/>
  <c r="E9" i="3"/>
  <c r="E11" i="3" s="1"/>
  <c r="E22" i="3" s="1"/>
  <c r="D9" i="3"/>
  <c r="D11" i="3" s="1"/>
  <c r="D22" i="3" s="1"/>
  <c r="C11" i="3"/>
  <c r="C22" i="3" s="1"/>
  <c r="N8" i="3"/>
  <c r="B9" i="3"/>
  <c r="N21" i="2"/>
  <c r="N19" i="2"/>
  <c r="M10" i="1"/>
  <c r="L8" i="1"/>
  <c r="L10" i="1" s="1"/>
  <c r="J10" i="1"/>
  <c r="I10" i="1"/>
  <c r="H8" i="1"/>
  <c r="H10" i="1" s="1"/>
  <c r="F10" i="1"/>
  <c r="D8" i="1"/>
  <c r="D10" i="1" s="1"/>
  <c r="B10" i="1"/>
  <c r="G10" i="1"/>
  <c r="C10" i="1"/>
  <c r="B14" i="4"/>
  <c r="B16" i="4" s="1"/>
  <c r="B26" i="4" s="1"/>
  <c r="B29" i="4" s="1"/>
  <c r="B31" i="4" s="1"/>
  <c r="N9" i="3" l="1"/>
  <c r="B11" i="3"/>
  <c r="C16" i="4"/>
  <c r="C26" i="4" s="1"/>
  <c r="C29" i="4" s="1"/>
  <c r="C31" i="4" s="1"/>
  <c r="N11" i="3" l="1"/>
  <c r="B22" i="3"/>
  <c r="D16" i="4"/>
  <c r="D26" i="4" s="1"/>
  <c r="D29" i="4" s="1"/>
  <c r="D31" i="4" s="1"/>
  <c r="N22" i="3" l="1"/>
  <c r="N24" i="3"/>
  <c r="E16" i="4"/>
  <c r="E26" i="4" s="1"/>
  <c r="E29" i="4" s="1"/>
  <c r="E31" i="4" s="1"/>
  <c r="F16" i="4" l="1"/>
  <c r="F26" i="4" s="1"/>
  <c r="F29" i="4" s="1"/>
  <c r="F31" i="4" s="1"/>
  <c r="G16" i="4" l="1"/>
  <c r="G26" i="4" s="1"/>
  <c r="G29" i="4" s="1"/>
  <c r="G31" i="4" s="1"/>
  <c r="H16" i="4" l="1"/>
  <c r="H26" i="4" s="1"/>
  <c r="H29" i="4" s="1"/>
  <c r="H31" i="4" s="1"/>
  <c r="I16" i="4" l="1"/>
  <c r="I26" i="4" s="1"/>
  <c r="I29" i="4" s="1"/>
  <c r="I31" i="4" s="1"/>
  <c r="J16" i="4" l="1"/>
  <c r="J26" i="4" s="1"/>
  <c r="J29" i="4" s="1"/>
  <c r="J31" i="4" s="1"/>
  <c r="K16" i="4" l="1"/>
  <c r="K26" i="4" l="1"/>
  <c r="K29" i="4" s="1"/>
  <c r="K31" i="4" s="1"/>
  <c r="L16" i="4"/>
  <c r="L26" i="4" s="1"/>
  <c r="L29" i="4" s="1"/>
  <c r="L31" i="4" s="1"/>
  <c r="M16" i="4"/>
  <c r="M26" i="4" s="1"/>
  <c r="M29" i="4" s="1"/>
  <c r="M31" i="4" s="1"/>
</calcChain>
</file>

<file path=xl/sharedStrings.xml><?xml version="1.0" encoding="utf-8"?>
<sst xmlns="http://schemas.openxmlformats.org/spreadsheetml/2006/main" count="279" uniqueCount="132">
  <si>
    <t xml:space="preserve">Income Statement Year 1 </t>
  </si>
  <si>
    <t>Income Statement Year 2</t>
  </si>
  <si>
    <t>Income Statement Year 3</t>
  </si>
  <si>
    <t>Cash Flow Year 2</t>
  </si>
  <si>
    <t>Cash Flow Year 3</t>
  </si>
  <si>
    <t xml:space="preserve">Balance Sheet Year 1 </t>
  </si>
  <si>
    <t xml:space="preserve">Revenue </t>
  </si>
  <si>
    <t xml:space="preserve">Month 1 </t>
  </si>
  <si>
    <t xml:space="preserve">Month 2 </t>
  </si>
  <si>
    <t>Month 3</t>
  </si>
  <si>
    <t>Month 4</t>
  </si>
  <si>
    <t>Month 5</t>
  </si>
  <si>
    <t>Month 6</t>
  </si>
  <si>
    <t>Month 7</t>
  </si>
  <si>
    <t>Month 8</t>
  </si>
  <si>
    <t>Month 9</t>
  </si>
  <si>
    <t>Month 10</t>
  </si>
  <si>
    <t>Month 11</t>
  </si>
  <si>
    <t>Month 12</t>
  </si>
  <si>
    <t xml:space="preserve">Annual Total </t>
  </si>
  <si>
    <t xml:space="preserve">Start Up Costs </t>
  </si>
  <si>
    <t xml:space="preserve">Cost </t>
  </si>
  <si>
    <t xml:space="preserve">Item Description </t>
  </si>
  <si>
    <t xml:space="preserve">Owner Contributions </t>
  </si>
  <si>
    <t>Loan A</t>
  </si>
  <si>
    <t>Loan B</t>
  </si>
  <si>
    <t>Loan C</t>
  </si>
  <si>
    <t xml:space="preserve">Inventory </t>
  </si>
  <si>
    <t>Website</t>
  </si>
  <si>
    <t xml:space="preserve">Capital </t>
  </si>
  <si>
    <t xml:space="preserve">Past Purchases Items Already Bought for the Business </t>
  </si>
  <si>
    <t xml:space="preserve">Only list items you have already purchased. Not all businesses will need to do this. Items you intend on purchasing do not go here they go on the start up costs listing below </t>
  </si>
  <si>
    <t xml:space="preserve">Funding Sources </t>
  </si>
  <si>
    <t>List the ways your start up costs will be funded. For example you may contribute some of your own funds, you may be negotiating loans from different sources or you may have received a grant to help you with the start up expenses that are listed below.</t>
  </si>
  <si>
    <t xml:space="preserve">List the start up costs of the business. Examples are provided here but there may be others. </t>
  </si>
  <si>
    <t xml:space="preserve">Total Start Up Costs </t>
  </si>
  <si>
    <t>Wages</t>
  </si>
  <si>
    <t>Legal Fees</t>
  </si>
  <si>
    <t xml:space="preserve">Advertising </t>
  </si>
  <si>
    <t>Supplies</t>
  </si>
  <si>
    <t xml:space="preserve">Interest Expense </t>
  </si>
  <si>
    <t xml:space="preserve">Add expenses as you go below by inserting rows </t>
  </si>
  <si>
    <t xml:space="preserve">Total Expenses </t>
  </si>
  <si>
    <t xml:space="preserve">Estimated Income Tax % </t>
  </si>
  <si>
    <t>Net Profit After Tax</t>
  </si>
  <si>
    <r>
      <t>2. Gross Profit:</t>
    </r>
    <r>
      <rPr>
        <sz val="12"/>
        <color rgb="FF000000"/>
        <rFont val="Times New Roman"/>
        <family val="1"/>
      </rPr>
      <t> </t>
    </r>
    <r>
      <rPr>
        <sz val="10"/>
        <color rgb="FF000000"/>
        <rFont val="Courier New"/>
        <family val="1"/>
      </rPr>
      <t>=B6-B8</t>
    </r>
    <r>
      <rPr>
        <sz val="12"/>
        <color rgb="FF000000"/>
        <rFont val="Times New Roman"/>
        <family val="1"/>
      </rPr>
      <t> </t>
    </r>
    <r>
      <rPr>
        <i/>
        <sz val="12"/>
        <color rgb="FF000000"/>
        <rFont val="Times New Roman"/>
        <family val="1"/>
      </rPr>
      <t>(Revenue - Cost of Goods Sold)</t>
    </r>
  </si>
  <si>
    <t>Income Statement (Profit &amp; Loss Statement)</t>
  </si>
  <si>
    <r>
      <rPr>
        <sz val="12"/>
        <color rgb="FF000000"/>
        <rFont val="Times New Roman"/>
        <family val="1"/>
      </rPr>
      <t> </t>
    </r>
    <r>
      <rPr>
        <b/>
        <sz val="12"/>
        <color rgb="FF000000"/>
        <rFont val="Times New Roman"/>
        <family val="1"/>
      </rPr>
      <t>Required Formula Usage:</t>
    </r>
  </si>
  <si>
    <t>Format Requirements:</t>
  </si>
  <si>
    <r>
      <rPr>
        <sz val="12"/>
        <color rgb="FF000000"/>
        <rFont val="Times New Roman"/>
        <family val="1"/>
      </rPr>
      <t>Add a </t>
    </r>
    <r>
      <rPr>
        <b/>
        <sz val="12"/>
        <color rgb="FF000000"/>
        <rFont val="Times New Roman"/>
        <family val="1"/>
      </rPr>
      <t>profit margin percentage formula:</t>
    </r>
    <r>
      <rPr>
        <sz val="12"/>
        <color rgb="FF000000"/>
        <rFont val="Times New Roman"/>
        <family val="1"/>
      </rPr>
      <t> </t>
    </r>
    <r>
      <rPr>
        <sz val="10"/>
        <color rgb="FF000000"/>
        <rFont val="Courier New"/>
        <family val="1"/>
      </rPr>
      <t>=B18/B6</t>
    </r>
    <r>
      <rPr>
        <sz val="12"/>
        <color rgb="FF000000"/>
        <rFont val="Times New Roman"/>
        <family val="1"/>
      </rPr>
      <t> </t>
    </r>
    <r>
      <rPr>
        <i/>
        <sz val="12"/>
        <color rgb="FF000000"/>
        <rFont val="Times New Roman"/>
        <family val="1"/>
      </rPr>
      <t>(Net Income ÷ Revenue)</t>
    </r>
  </si>
  <si>
    <r>
      <t>1. Total Revenue:</t>
    </r>
    <r>
      <rPr>
        <sz val="12"/>
        <color rgb="FF000000"/>
        <rFont val="Times New Roman"/>
        <family val="1"/>
      </rPr>
      <t> </t>
    </r>
    <r>
      <rPr>
        <sz val="10"/>
        <color rgb="FF000000"/>
        <rFont val="Courier New"/>
        <family val="1"/>
      </rPr>
      <t>=SUM(B4:B6)</t>
    </r>
    <r>
      <rPr>
        <sz val="12"/>
        <color rgb="FF000000"/>
        <rFont val="Times New Roman"/>
        <family val="1"/>
      </rPr>
      <t> </t>
    </r>
    <r>
      <rPr>
        <i/>
        <sz val="12"/>
        <color rgb="FF000000"/>
        <rFont val="Times New Roman"/>
        <family val="1"/>
      </rPr>
      <t>(if revenue is in rows 4-6)</t>
    </r>
  </si>
  <si>
    <t>COGS</t>
  </si>
  <si>
    <r>
      <t>3. Total Operating Expenses:</t>
    </r>
    <r>
      <rPr>
        <sz val="12"/>
        <color rgb="FF000000"/>
        <rFont val="Times New Roman"/>
        <family val="1"/>
      </rPr>
      <t> </t>
    </r>
    <r>
      <rPr>
        <sz val="10"/>
        <color rgb="FF000000"/>
        <rFont val="Courier New"/>
        <family val="1"/>
      </rPr>
      <t>=SUM(B10:B17)</t>
    </r>
    <r>
      <rPr>
        <sz val="12"/>
        <color rgb="FF000000"/>
        <rFont val="Times New Roman"/>
        <family val="1"/>
      </rPr>
      <t> </t>
    </r>
    <r>
      <rPr>
        <i/>
        <sz val="12"/>
        <color rgb="FF000000"/>
        <rFont val="Times New Roman"/>
        <family val="1"/>
      </rPr>
      <t>(Sum of fixed &amp; variable costs)</t>
    </r>
  </si>
  <si>
    <r>
      <t>4. Net Income (Profit/Loss):</t>
    </r>
    <r>
      <rPr>
        <sz val="12"/>
        <color rgb="FF000000"/>
        <rFont val="Times New Roman"/>
        <family val="1"/>
      </rPr>
      <t> </t>
    </r>
    <r>
      <rPr>
        <sz val="10"/>
        <color rgb="FF000000"/>
        <rFont val="Courier New"/>
        <family val="1"/>
      </rPr>
      <t>=B10-B8-B20</t>
    </r>
    <r>
      <rPr>
        <sz val="12"/>
        <color rgb="FF000000"/>
        <rFont val="Times New Roman"/>
        <family val="1"/>
      </rPr>
      <t> </t>
    </r>
    <r>
      <rPr>
        <i/>
        <sz val="12"/>
        <color rgb="FF000000"/>
        <rFont val="Times New Roman"/>
        <family val="1"/>
      </rPr>
      <t>(Gross Profit - Operating Expenses)</t>
    </r>
  </si>
  <si>
    <t>Net Income Before Tax</t>
  </si>
  <si>
    <t xml:space="preserve">Total Revenue </t>
  </si>
  <si>
    <t xml:space="preserve">Operating </t>
  </si>
  <si>
    <t xml:space="preserve">Gross Profit </t>
  </si>
  <si>
    <r>
      <t>Ensure the equation </t>
    </r>
    <r>
      <rPr>
        <b/>
        <sz val="12"/>
        <color rgb="FF000000"/>
        <rFont val="Calibri"/>
        <family val="2"/>
        <scheme val="minor"/>
      </rPr>
      <t>Assets = Liabilities + Equity</t>
    </r>
    <r>
      <rPr>
        <sz val="12"/>
        <color rgb="FF000000"/>
        <rFont val="Calibri"/>
        <family val="2"/>
        <scheme val="minor"/>
      </rPr>
      <t> holds for every month.</t>
    </r>
  </si>
  <si>
    <r>
      <t>Total Current Assets:</t>
    </r>
    <r>
      <rPr>
        <sz val="12"/>
        <color rgb="FF000000"/>
        <rFont val="Calibri"/>
        <family val="2"/>
        <scheme val="minor"/>
      </rPr>
      <t> </t>
    </r>
    <r>
      <rPr>
        <sz val="10"/>
        <color rgb="FF000000"/>
        <rFont val="Arial Unicode MS"/>
        <family val="2"/>
      </rPr>
      <t>=SUM(B3:B7)</t>
    </r>
    <r>
      <rPr>
        <sz val="12"/>
        <color rgb="FF000000"/>
        <rFont val="Calibri"/>
        <family val="2"/>
        <scheme val="minor"/>
      </rPr>
      <t> </t>
    </r>
    <r>
      <rPr>
        <i/>
        <sz val="12"/>
        <color rgb="FF000000"/>
        <rFont val="Calibri"/>
        <family val="2"/>
        <scheme val="minor"/>
      </rPr>
      <t>(Sum of cash, receivables, inventory, etc.)</t>
    </r>
  </si>
  <si>
    <r>
      <t>Total Fixed Assets:</t>
    </r>
    <r>
      <rPr>
        <sz val="12"/>
        <color rgb="FF000000"/>
        <rFont val="Calibri"/>
        <family val="2"/>
        <scheme val="minor"/>
      </rPr>
      <t> </t>
    </r>
    <r>
      <rPr>
        <sz val="10"/>
        <color rgb="FF000000"/>
        <rFont val="Arial Unicode MS"/>
        <family val="2"/>
      </rPr>
      <t>=SUM(B9:B11)</t>
    </r>
    <r>
      <rPr>
        <sz val="12"/>
        <color rgb="FF000000"/>
        <rFont val="Calibri"/>
        <family val="2"/>
        <scheme val="minor"/>
      </rPr>
      <t> </t>
    </r>
    <r>
      <rPr>
        <i/>
        <sz val="12"/>
        <color rgb="FF000000"/>
        <rFont val="Calibri"/>
        <family val="2"/>
        <scheme val="minor"/>
      </rPr>
      <t>(Sum of equipment, land, etc.)</t>
    </r>
  </si>
  <si>
    <r>
      <t>Total Liabilities:</t>
    </r>
    <r>
      <rPr>
        <sz val="12"/>
        <color rgb="FF000000"/>
        <rFont val="Calibri"/>
        <family val="2"/>
        <scheme val="minor"/>
      </rPr>
      <t> </t>
    </r>
    <r>
      <rPr>
        <sz val="10"/>
        <color rgb="FF000000"/>
        <rFont val="Arial Unicode MS"/>
        <family val="2"/>
      </rPr>
      <t>=SUM(B14:B18)</t>
    </r>
    <r>
      <rPr>
        <sz val="12"/>
        <color rgb="FF000000"/>
        <rFont val="Calibri"/>
        <family val="2"/>
        <scheme val="minor"/>
      </rPr>
      <t> </t>
    </r>
    <r>
      <rPr>
        <i/>
        <sz val="12"/>
        <color rgb="FF000000"/>
        <rFont val="Calibri"/>
        <family val="2"/>
        <scheme val="minor"/>
      </rPr>
      <t>(Sum of debts, accounts payable, etc.)</t>
    </r>
  </si>
  <si>
    <r>
      <t>Owner’s Equity:</t>
    </r>
    <r>
      <rPr>
        <sz val="12"/>
        <color rgb="FF000000"/>
        <rFont val="Calibri"/>
        <family val="2"/>
        <scheme val="minor"/>
      </rPr>
      <t> </t>
    </r>
    <r>
      <rPr>
        <sz val="10"/>
        <color rgb="FF000000"/>
        <rFont val="Arial Unicode MS"/>
        <family val="2"/>
      </rPr>
      <t>=B12-B19</t>
    </r>
    <r>
      <rPr>
        <sz val="12"/>
        <color rgb="FF000000"/>
        <rFont val="Calibri"/>
        <family val="2"/>
        <scheme val="minor"/>
      </rPr>
      <t> </t>
    </r>
    <r>
      <rPr>
        <i/>
        <sz val="12"/>
        <color rgb="FF000000"/>
        <rFont val="Calibri"/>
        <family val="2"/>
        <scheme val="minor"/>
      </rPr>
      <t>(Assets - Liabilities)</t>
    </r>
  </si>
  <si>
    <t>Balance Sheet</t>
  </si>
  <si>
    <r>
      <t> </t>
    </r>
    <r>
      <rPr>
        <b/>
        <sz val="12"/>
        <color rgb="FF000000"/>
        <rFont val="Calibri"/>
        <family val="2"/>
        <scheme val="minor"/>
      </rPr>
      <t>Required Formula Usage:</t>
    </r>
  </si>
  <si>
    <t>Use conditional formatting to highlight negative cash balances in red.</t>
  </si>
  <si>
    <r>
      <t>Use </t>
    </r>
    <r>
      <rPr>
        <b/>
        <sz val="12"/>
        <color rgb="FF000000"/>
        <rFont val="Calibri"/>
        <family val="2"/>
        <scheme val="minor"/>
      </rPr>
      <t>bold for section totals</t>
    </r>
    <r>
      <rPr>
        <sz val="12"/>
        <color rgb="FF000000"/>
        <rFont val="Calibri"/>
        <family val="2"/>
        <scheme val="minor"/>
      </rPr>
      <t> (Total Assets, Total Liabilities, Total Equity).</t>
    </r>
  </si>
  <si>
    <t>Cash on Hand (beginnning of the month)</t>
  </si>
  <si>
    <t>Accounts Receivable</t>
  </si>
  <si>
    <t>Cash Sales</t>
  </si>
  <si>
    <t>Cash In</t>
  </si>
  <si>
    <t xml:space="preserve">Total Cash In </t>
  </si>
  <si>
    <t>Cash Out</t>
  </si>
  <si>
    <t xml:space="preserve">Operating Expenses </t>
  </si>
  <si>
    <t xml:space="preserve">Salaries and Wages </t>
  </si>
  <si>
    <t>Rent</t>
  </si>
  <si>
    <t xml:space="preserve">Office Supplies etc. </t>
  </si>
  <si>
    <t>Subtotal Operating expenses</t>
  </si>
  <si>
    <t xml:space="preserve">Subtotal Cash Out </t>
  </si>
  <si>
    <t xml:space="preserve">Total Cash Out </t>
  </si>
  <si>
    <t>Total Cash Inlays</t>
  </si>
  <si>
    <t>Total Cash Outlays</t>
  </si>
  <si>
    <t>Total Cash Available Before Cash Outlays</t>
  </si>
  <si>
    <r>
      <t>Ensure </t>
    </r>
    <r>
      <rPr>
        <b/>
        <sz val="12"/>
        <color rgb="FF000000"/>
        <rFont val="Calibri"/>
        <family val="2"/>
        <scheme val="minor"/>
      </rPr>
      <t>Assets column = Liabilities + Equity column</t>
    </r>
    <r>
      <rPr>
        <sz val="12"/>
        <color rgb="FF000000"/>
        <rFont val="Calibri"/>
        <family val="2"/>
        <scheme val="minor"/>
      </rPr>
      <t> </t>
    </r>
  </si>
  <si>
    <t xml:space="preserve">Net Changes in Cash </t>
  </si>
  <si>
    <t>Retained Earnings</t>
  </si>
  <si>
    <t xml:space="preserve">Ending Cash Balance </t>
  </si>
  <si>
    <t xml:space="preserve">Start up costs </t>
  </si>
  <si>
    <t>chicken box</t>
  </si>
  <si>
    <t>chips mix</t>
  </si>
  <si>
    <t>q</t>
  </si>
  <si>
    <t>§</t>
  </si>
  <si>
    <t xml:space="preserve"> COGS(20%)</t>
  </si>
  <si>
    <t>COGS(20%)</t>
  </si>
  <si>
    <t>MONTH 1</t>
  </si>
  <si>
    <t>MONTH 2</t>
  </si>
  <si>
    <t>MONTH 3</t>
  </si>
  <si>
    <t>MONTH 4</t>
  </si>
  <si>
    <t>MONTH 5</t>
  </si>
  <si>
    <t>MONTH 6</t>
  </si>
  <si>
    <t>MONTH 7</t>
  </si>
  <si>
    <t>MONTH 8</t>
  </si>
  <si>
    <t>MONTH 9</t>
  </si>
  <si>
    <t>MONTH 10</t>
  </si>
  <si>
    <t>MONTH 11</t>
  </si>
  <si>
    <t>MONTH 12</t>
  </si>
  <si>
    <t>current  Assets</t>
  </si>
  <si>
    <t>Cash</t>
  </si>
  <si>
    <t>Account Receivable</t>
  </si>
  <si>
    <t>CURRENT LIABILITIES</t>
  </si>
  <si>
    <t>CURRENT ASSETS</t>
  </si>
  <si>
    <t xml:space="preserve">Account Payable </t>
  </si>
  <si>
    <t>EQUITY (OWNER'S INVESTMENT &amp; RETAINED EARNINGS)</t>
  </si>
  <si>
    <t>Retained earnings</t>
  </si>
  <si>
    <t>Posters</t>
  </si>
  <si>
    <t xml:space="preserve">equipment </t>
  </si>
  <si>
    <t>box packets</t>
  </si>
  <si>
    <t>vegetables</t>
  </si>
  <si>
    <t xml:space="preserve">chicken and chips </t>
  </si>
  <si>
    <t>chips mix (small, medium, large)</t>
  </si>
  <si>
    <t>chicekn box (small, medium, large)</t>
  </si>
  <si>
    <t>chips mix (small, medium, large packets)</t>
  </si>
  <si>
    <t>chicken (small, medium, large packets)</t>
  </si>
  <si>
    <t>chips mix (small,medium, large packets)</t>
  </si>
  <si>
    <t>chicken (small, medium, large packets )</t>
  </si>
  <si>
    <t>Cash flow year 1</t>
  </si>
  <si>
    <t xml:space="preserve">Owner' Investment </t>
  </si>
  <si>
    <t xml:space="preserve">Total Liabilites &amp; Equity </t>
  </si>
  <si>
    <t>Year End</t>
  </si>
  <si>
    <t>TOTAL</t>
  </si>
  <si>
    <t xml:space="preserve">loan paybale </t>
  </si>
  <si>
    <t xml:space="preserve">Total assets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</si>
</sst>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quot;$&quot;#,##0"/>
  </numFmts>
  <fonts count="15" x14ac:knownFonts="1">
    <font>
      <sz val="12"/>
      <color theme="1"/>
      <name val="Calibri"/>
      <family val="2"/>
      <scheme val="minor"/>
    </font>
    <font>
      <b/>
      <sz val="12"/>
      <color theme="1"/>
      <name val="Calibri"/>
      <family val="2"/>
      <scheme val="minor"/>
    </font>
    <font>
      <sz val="8"/>
      <name val="Calibri"/>
      <family val="2"/>
      <scheme val="minor"/>
    </font>
    <font>
      <sz val="12"/>
      <color rgb="FF000000"/>
      <name val="Calibri"/>
      <family val="2"/>
      <scheme val="minor"/>
    </font>
    <font>
      <b/>
      <sz val="12"/>
      <color rgb="FF000000"/>
      <name val="Calibri"/>
      <family val="2"/>
      <scheme val="minor"/>
    </font>
    <font>
      <b/>
      <sz val="13.5"/>
      <color rgb="FF000000"/>
      <name val="Times New Roman"/>
      <family val="1"/>
    </font>
    <font>
      <sz val="12"/>
      <color rgb="FF000000"/>
      <name val="Times New Roman"/>
      <family val="1"/>
    </font>
    <font>
      <b/>
      <sz val="12"/>
      <color rgb="FF000000"/>
      <name val="Times New Roman"/>
      <family val="1"/>
    </font>
    <font>
      <sz val="10"/>
      <color rgb="FF000000"/>
      <name val="Courier New"/>
      <family val="1"/>
    </font>
    <font>
      <i/>
      <sz val="12"/>
      <color rgb="FF000000"/>
      <name val="Times New Roman"/>
      <family val="1"/>
    </font>
    <font>
      <b/>
      <sz val="13.5"/>
      <color rgb="FF000000"/>
      <name val="Calibri"/>
      <family val="2"/>
      <scheme val="minor"/>
    </font>
    <font>
      <sz val="10"/>
      <color rgb="FF000000"/>
      <name val="Arial Unicode MS"/>
      <family val="2"/>
    </font>
    <font>
      <i/>
      <sz val="12"/>
      <color rgb="FF000000"/>
      <name val="Calibri"/>
      <family val="2"/>
      <scheme val="minor"/>
    </font>
    <font>
      <b/>
      <i/>
      <sz val="12"/>
      <color theme="1"/>
      <name val="Calibri"/>
      <family val="2"/>
      <scheme val="minor"/>
    </font>
    <font>
      <sz val="12"/>
      <color theme="1"/>
      <name val="Calibri"/>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theme="7" tint="0.79998168889431442"/>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44" fontId="14" fillId="0" borderId="0" applyFont="0" applyFill="0" applyBorder="0" applyAlignment="0" applyProtection="0"/>
  </cellStyleXfs>
  <cellXfs count="52">
    <xf numFmtId="0" fontId="0" fillId="0" borderId="0" xfId="0"/>
    <xf numFmtId="0" fontId="0" fillId="0" borderId="0" xfId="0" applyAlignment="1">
      <alignment horizontal="center"/>
    </xf>
    <xf numFmtId="0" fontId="1" fillId="0" borderId="0" xfId="0" applyFont="1"/>
    <xf numFmtId="0" fontId="1" fillId="0" borderId="0" xfId="0" applyFont="1" applyAlignment="1">
      <alignment horizontal="center"/>
    </xf>
    <xf numFmtId="0" fontId="0" fillId="0" borderId="0" xfId="0" applyAlignment="1">
      <alignment vertical="top" wrapText="1"/>
    </xf>
    <xf numFmtId="0" fontId="0" fillId="0" borderId="0" xfId="0" applyAlignment="1">
      <alignment wrapText="1"/>
    </xf>
    <xf numFmtId="0" fontId="0" fillId="2" borderId="0" xfId="0" applyFill="1" applyAlignment="1">
      <alignment horizontal="center"/>
    </xf>
    <xf numFmtId="0" fontId="3" fillId="0" borderId="0" xfId="0" applyFont="1"/>
    <xf numFmtId="0" fontId="4" fillId="0" borderId="0" xfId="0" applyFont="1"/>
    <xf numFmtId="0" fontId="5" fillId="3" borderId="0" xfId="0" applyFont="1" applyFill="1" applyAlignment="1">
      <alignment vertical="center"/>
    </xf>
    <xf numFmtId="0" fontId="0" fillId="3" borderId="0" xfId="0" applyFill="1"/>
    <xf numFmtId="0" fontId="6" fillId="3" borderId="0" xfId="0" applyFont="1" applyFill="1" applyAlignment="1">
      <alignment vertical="center"/>
    </xf>
    <xf numFmtId="0" fontId="0" fillId="3" borderId="0" xfId="0" applyFill="1" applyAlignment="1">
      <alignment vertical="center"/>
    </xf>
    <xf numFmtId="0" fontId="7" fillId="3" borderId="0" xfId="0" applyFont="1" applyFill="1" applyAlignment="1">
      <alignment vertical="center"/>
    </xf>
    <xf numFmtId="0" fontId="10" fillId="0" borderId="0" xfId="0" applyFont="1"/>
    <xf numFmtId="0" fontId="11" fillId="0" borderId="0" xfId="0" applyFont="1"/>
    <xf numFmtId="0" fontId="13" fillId="0" borderId="0" xfId="0" applyFont="1"/>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0" fillId="0" borderId="0" xfId="0" applyAlignment="1">
      <alignment horizontal="left" vertical="center" indent="1"/>
    </xf>
    <xf numFmtId="0" fontId="7" fillId="0" borderId="0" xfId="0" applyFont="1" applyAlignment="1">
      <alignment horizontal="left" vertical="center" indent="1"/>
    </xf>
    <xf numFmtId="0" fontId="6" fillId="0" borderId="0" xfId="0" applyFont="1" applyAlignment="1">
      <alignment horizontal="left" vertical="center" indent="2"/>
    </xf>
    <xf numFmtId="0" fontId="8" fillId="0" borderId="0" xfId="0" applyFont="1" applyAlignment="1">
      <alignment horizontal="left" vertical="center" indent="1"/>
    </xf>
    <xf numFmtId="0" fontId="4" fillId="0" borderId="0" xfId="0" applyFont="1" applyAlignment="1">
      <alignment horizontal="center"/>
    </xf>
    <xf numFmtId="3" fontId="0" fillId="0" borderId="0" xfId="0" applyNumberFormat="1"/>
    <xf numFmtId="44" fontId="0" fillId="0" borderId="0" xfId="1" applyFont="1"/>
    <xf numFmtId="164" fontId="0" fillId="0" borderId="0" xfId="0" applyNumberFormat="1"/>
    <xf numFmtId="9" fontId="0" fillId="0" borderId="0" xfId="0" applyNumberFormat="1"/>
    <xf numFmtId="165" fontId="0" fillId="0" borderId="0" xfId="0" applyNumberFormat="1"/>
    <xf numFmtId="165" fontId="1" fillId="0" borderId="0" xfId="0" applyNumberFormat="1" applyFont="1"/>
    <xf numFmtId="165" fontId="3" fillId="0" borderId="0" xfId="0" applyNumberFormat="1" applyFont="1"/>
    <xf numFmtId="165" fontId="3" fillId="0" borderId="0" xfId="0" applyNumberFormat="1" applyFont="1" applyAlignment="1">
      <alignment horizontal="center"/>
    </xf>
    <xf numFmtId="9" fontId="3" fillId="0" borderId="0" xfId="0" applyNumberFormat="1" applyFont="1"/>
    <xf numFmtId="0" fontId="0" fillId="2" borderId="1" xfId="0" applyFill="1" applyBorder="1" applyAlignment="1">
      <alignment horizontal="center" vertical="top" wrapText="1"/>
    </xf>
    <xf numFmtId="0" fontId="0" fillId="2" borderId="2" xfId="0" applyFill="1" applyBorder="1" applyAlignment="1">
      <alignment horizontal="center" vertical="top" wrapText="1"/>
    </xf>
    <xf numFmtId="0" fontId="0" fillId="2" borderId="3" xfId="0" applyFill="1" applyBorder="1" applyAlignment="1">
      <alignment horizontal="center" vertical="top" wrapText="1"/>
    </xf>
    <xf numFmtId="0" fontId="0" fillId="2" borderId="4" xfId="0" applyFill="1" applyBorder="1" applyAlignment="1">
      <alignment horizontal="center" vertical="top" wrapText="1"/>
    </xf>
    <xf numFmtId="0" fontId="0" fillId="2" borderId="0" xfId="0" applyFill="1" applyAlignment="1">
      <alignment horizontal="center" vertical="top" wrapText="1"/>
    </xf>
    <xf numFmtId="0" fontId="0" fillId="2" borderId="5" xfId="0" applyFill="1" applyBorder="1" applyAlignment="1">
      <alignment horizontal="center" vertical="top" wrapText="1"/>
    </xf>
    <xf numFmtId="0" fontId="0" fillId="2" borderId="6" xfId="0" applyFill="1" applyBorder="1" applyAlignment="1">
      <alignment horizontal="center" vertical="top" wrapText="1"/>
    </xf>
    <xf numFmtId="0" fontId="0" fillId="2" borderId="7" xfId="0" applyFill="1" applyBorder="1" applyAlignment="1">
      <alignment horizontal="center" vertical="top" wrapText="1"/>
    </xf>
    <xf numFmtId="0" fontId="0" fillId="2" borderId="8" xfId="0" applyFill="1" applyBorder="1" applyAlignment="1">
      <alignment horizontal="center" vertical="top" wrapText="1"/>
    </xf>
    <xf numFmtId="0" fontId="0" fillId="2" borderId="1" xfId="0" applyFill="1" applyBorder="1" applyAlignment="1">
      <alignment horizontal="center" wrapText="1"/>
    </xf>
    <xf numFmtId="0" fontId="0" fillId="2" borderId="2" xfId="0" applyFill="1" applyBorder="1" applyAlignment="1">
      <alignment horizontal="center" wrapText="1"/>
    </xf>
    <xf numFmtId="0" fontId="0" fillId="2" borderId="3" xfId="0" applyFill="1" applyBorder="1" applyAlignment="1">
      <alignment horizontal="center" wrapText="1"/>
    </xf>
    <xf numFmtId="0" fontId="0" fillId="2" borderId="6" xfId="0" applyFill="1" applyBorder="1" applyAlignment="1">
      <alignment horizontal="center" wrapText="1"/>
    </xf>
    <xf numFmtId="0" fontId="0" fillId="2" borderId="7" xfId="0" applyFill="1" applyBorder="1" applyAlignment="1">
      <alignment horizontal="center" wrapText="1"/>
    </xf>
    <xf numFmtId="0" fontId="0" fillId="2" borderId="8" xfId="0" applyFill="1" applyBorder="1" applyAlignment="1">
      <alignment horizontal="center" wrapText="1"/>
    </xf>
    <xf numFmtId="0" fontId="1" fillId="0" borderId="0" xfId="0" applyFont="1" applyAlignment="1">
      <alignment horizontal="center"/>
    </xf>
    <xf numFmtId="0" fontId="1" fillId="0" borderId="0" xfId="0" applyFont="1" applyAlignment="1">
      <alignment horizontal="left"/>
    </xf>
    <xf numFmtId="0" fontId="0" fillId="2" borderId="0" xfId="0" applyFill="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DB790-EBE9-6E4F-99D1-F8AE6AB93EB1}">
  <dimension ref="A1:Q21"/>
  <sheetViews>
    <sheetView zoomScale="116" zoomScaleNormal="170" workbookViewId="0">
      <selection sqref="A1:C21"/>
    </sheetView>
  </sheetViews>
  <sheetFormatPr baseColWidth="10" defaultRowHeight="16" x14ac:dyDescent="0.2"/>
  <cols>
    <col min="1" max="1" width="40" customWidth="1"/>
  </cols>
  <sheetData>
    <row r="1" spans="1:17" x14ac:dyDescent="0.2">
      <c r="A1" s="49" t="s">
        <v>20</v>
      </c>
      <c r="B1" s="49"/>
      <c r="C1" s="49"/>
    </row>
    <row r="2" spans="1:17" x14ac:dyDescent="0.2">
      <c r="A2" s="50" t="s">
        <v>30</v>
      </c>
      <c r="B2" s="50"/>
      <c r="C2" s="50"/>
    </row>
    <row r="3" spans="1:17" x14ac:dyDescent="0.2">
      <c r="A3" s="3" t="s">
        <v>22</v>
      </c>
      <c r="B3" s="3" t="s">
        <v>21</v>
      </c>
      <c r="D3" s="34" t="s">
        <v>31</v>
      </c>
      <c r="E3" s="35"/>
      <c r="F3" s="35"/>
      <c r="G3" s="35"/>
      <c r="H3" s="36"/>
    </row>
    <row r="4" spans="1:17" ht="16" customHeight="1" x14ac:dyDescent="0.2">
      <c r="A4" t="s">
        <v>117</v>
      </c>
      <c r="B4" s="26">
        <v>500</v>
      </c>
      <c r="D4" s="37"/>
      <c r="E4" s="38"/>
      <c r="F4" s="38"/>
      <c r="G4" s="38"/>
      <c r="H4" s="39"/>
      <c r="I4" s="4"/>
      <c r="J4" s="4"/>
    </row>
    <row r="5" spans="1:17" x14ac:dyDescent="0.2">
      <c r="A5" t="s">
        <v>116</v>
      </c>
      <c r="B5" s="26">
        <v>600</v>
      </c>
      <c r="D5" s="40"/>
      <c r="E5" s="41"/>
      <c r="F5" s="41"/>
      <c r="G5" s="41"/>
      <c r="H5" s="42"/>
      <c r="I5" s="4"/>
      <c r="J5" s="4"/>
    </row>
    <row r="6" spans="1:17" x14ac:dyDescent="0.2">
      <c r="A6" t="s">
        <v>118</v>
      </c>
      <c r="B6" s="26">
        <v>800</v>
      </c>
      <c r="I6" s="4"/>
      <c r="J6" s="4"/>
    </row>
    <row r="7" spans="1:17" x14ac:dyDescent="0.2">
      <c r="B7" s="26"/>
      <c r="G7" s="4"/>
      <c r="H7" s="4"/>
      <c r="I7" s="4"/>
      <c r="J7" s="4"/>
    </row>
    <row r="8" spans="1:17" x14ac:dyDescent="0.2">
      <c r="I8" s="4"/>
      <c r="P8" s="4"/>
      <c r="Q8" s="4"/>
    </row>
    <row r="9" spans="1:17" x14ac:dyDescent="0.2">
      <c r="A9" s="2" t="s">
        <v>87</v>
      </c>
      <c r="D9" s="43" t="s">
        <v>34</v>
      </c>
      <c r="E9" s="44"/>
      <c r="F9" s="44"/>
      <c r="G9" s="44"/>
      <c r="H9" s="45"/>
      <c r="I9" s="4"/>
      <c r="P9" s="4"/>
      <c r="Q9" s="4"/>
    </row>
    <row r="10" spans="1:17" ht="16" customHeight="1" x14ac:dyDescent="0.2">
      <c r="A10" t="s">
        <v>115</v>
      </c>
      <c r="B10" s="27">
        <v>300</v>
      </c>
      <c r="D10" s="46"/>
      <c r="E10" s="47"/>
      <c r="F10" s="47"/>
      <c r="G10" s="47"/>
      <c r="H10" s="48"/>
      <c r="I10" s="4"/>
    </row>
    <row r="11" spans="1:17" x14ac:dyDescent="0.2">
      <c r="A11" t="s">
        <v>27</v>
      </c>
      <c r="B11" s="27">
        <v>600</v>
      </c>
      <c r="D11" s="5"/>
      <c r="E11" s="5"/>
      <c r="F11" s="5"/>
      <c r="G11" s="5"/>
      <c r="H11" s="5"/>
      <c r="I11" s="4"/>
    </row>
    <row r="12" spans="1:17" x14ac:dyDescent="0.2">
      <c r="A12" t="s">
        <v>114</v>
      </c>
      <c r="B12" s="27">
        <v>150</v>
      </c>
      <c r="D12" s="5"/>
      <c r="E12" s="5"/>
      <c r="F12" s="5"/>
      <c r="G12" s="5"/>
      <c r="H12" s="5"/>
      <c r="I12" s="4"/>
    </row>
    <row r="13" spans="1:17" x14ac:dyDescent="0.2">
      <c r="A13" t="s">
        <v>28</v>
      </c>
      <c r="B13" s="27">
        <v>100</v>
      </c>
      <c r="D13" s="5"/>
      <c r="E13" s="5"/>
      <c r="F13" s="5"/>
      <c r="G13" s="5"/>
      <c r="H13" s="5"/>
    </row>
    <row r="14" spans="1:17" x14ac:dyDescent="0.2">
      <c r="A14" t="s">
        <v>29</v>
      </c>
      <c r="B14" s="27">
        <v>3000</v>
      </c>
    </row>
    <row r="15" spans="1:17" x14ac:dyDescent="0.2">
      <c r="A15" s="2" t="s">
        <v>35</v>
      </c>
      <c r="B15" s="27">
        <f>SUM(B10:B14)</f>
        <v>4150</v>
      </c>
    </row>
    <row r="16" spans="1:17" x14ac:dyDescent="0.2">
      <c r="A16" s="2"/>
    </row>
    <row r="17" spans="1:8" x14ac:dyDescent="0.2">
      <c r="A17" s="2" t="s">
        <v>32</v>
      </c>
      <c r="D17" s="34" t="s">
        <v>33</v>
      </c>
      <c r="E17" s="35"/>
      <c r="F17" s="35"/>
      <c r="G17" s="35"/>
      <c r="H17" s="36"/>
    </row>
    <row r="18" spans="1:8" ht="16" customHeight="1" x14ac:dyDescent="0.2">
      <c r="A18" t="s">
        <v>23</v>
      </c>
      <c r="B18" s="27">
        <v>4150</v>
      </c>
      <c r="D18" s="37"/>
      <c r="E18" s="38"/>
      <c r="F18" s="38"/>
      <c r="G18" s="38"/>
      <c r="H18" s="39"/>
    </row>
    <row r="19" spans="1:8" x14ac:dyDescent="0.2">
      <c r="A19" t="s">
        <v>24</v>
      </c>
      <c r="B19" s="27">
        <v>0</v>
      </c>
      <c r="D19" s="37"/>
      <c r="E19" s="38"/>
      <c r="F19" s="38"/>
      <c r="G19" s="38"/>
      <c r="H19" s="39"/>
    </row>
    <row r="20" spans="1:8" x14ac:dyDescent="0.2">
      <c r="A20" t="s">
        <v>25</v>
      </c>
      <c r="B20" s="27">
        <v>0</v>
      </c>
      <c r="D20" s="37"/>
      <c r="E20" s="38"/>
      <c r="F20" s="38"/>
      <c r="G20" s="38"/>
      <c r="H20" s="39"/>
    </row>
    <row r="21" spans="1:8" x14ac:dyDescent="0.2">
      <c r="A21" t="s">
        <v>26</v>
      </c>
      <c r="B21" s="27">
        <v>0</v>
      </c>
      <c r="D21" s="40"/>
      <c r="E21" s="41"/>
      <c r="F21" s="41"/>
      <c r="G21" s="41"/>
      <c r="H21" s="42"/>
    </row>
  </sheetData>
  <mergeCells count="5">
    <mergeCell ref="D17:H21"/>
    <mergeCell ref="D3:H5"/>
    <mergeCell ref="D9:H10"/>
    <mergeCell ref="A1:C1"/>
    <mergeCell ref="A2:C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B00DE-F3F4-454E-92DB-ED0DF06D9E89}">
  <dimension ref="A2:Q20"/>
  <sheetViews>
    <sheetView workbookViewId="0">
      <selection activeCell="A3" sqref="A3"/>
    </sheetView>
  </sheetViews>
  <sheetFormatPr baseColWidth="10" defaultRowHeight="16" x14ac:dyDescent="0.2"/>
  <sheetData>
    <row r="2" spans="1:16" x14ac:dyDescent="0.2">
      <c r="A2" s="2"/>
      <c r="D2" s="2"/>
      <c r="E2" s="2"/>
    </row>
    <row r="3" spans="1:16" x14ac:dyDescent="0.2">
      <c r="A3" s="2"/>
    </row>
    <row r="6" spans="1:16" x14ac:dyDescent="0.2">
      <c r="L6" s="2"/>
      <c r="O6" s="2"/>
      <c r="P6" s="2"/>
    </row>
    <row r="7" spans="1:16" x14ac:dyDescent="0.2">
      <c r="L7" s="2"/>
    </row>
    <row r="9" spans="1:16" x14ac:dyDescent="0.2">
      <c r="A9" s="2"/>
      <c r="D9" s="2"/>
    </row>
    <row r="13" spans="1:16" x14ac:dyDescent="0.2">
      <c r="L13" s="2"/>
      <c r="O13" s="2"/>
    </row>
    <row r="14" spans="1:16" x14ac:dyDescent="0.2">
      <c r="A14" s="2"/>
      <c r="B14" s="2"/>
    </row>
    <row r="16" spans="1:16" x14ac:dyDescent="0.2">
      <c r="A16" s="2"/>
      <c r="B16" s="2"/>
      <c r="C16" s="2"/>
      <c r="D16" s="2"/>
      <c r="E16" s="2"/>
      <c r="F16" s="2"/>
    </row>
    <row r="18" spans="12:17" x14ac:dyDescent="0.2">
      <c r="L18" s="2"/>
      <c r="M18" s="2"/>
    </row>
    <row r="20" spans="12:17" x14ac:dyDescent="0.2">
      <c r="L20" s="2"/>
      <c r="M20" s="2"/>
      <c r="N20" s="2"/>
      <c r="O20" s="2"/>
      <c r="P20" s="2"/>
      <c r="Q20" s="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6A47A-C8F6-8845-8E07-0C42F635DB59}">
  <dimension ref="A1:AH42"/>
  <sheetViews>
    <sheetView topLeftCell="A6" zoomScale="125" workbookViewId="0">
      <selection activeCell="A28" sqref="A28"/>
    </sheetView>
  </sheetViews>
  <sheetFormatPr baseColWidth="10" defaultRowHeight="16" x14ac:dyDescent="0.2"/>
  <cols>
    <col min="1" max="1" width="29.33203125" customWidth="1"/>
    <col min="14" max="14" width="12" bestFit="1" customWidth="1"/>
  </cols>
  <sheetData>
    <row r="1" spans="1:34" x14ac:dyDescent="0.2">
      <c r="A1" t="s">
        <v>0</v>
      </c>
    </row>
    <row r="2" spans="1:34" x14ac:dyDescent="0.2">
      <c r="B2" t="s">
        <v>7</v>
      </c>
      <c r="C2" t="s">
        <v>8</v>
      </c>
      <c r="D2" t="s">
        <v>9</v>
      </c>
      <c r="E2" t="s">
        <v>10</v>
      </c>
      <c r="F2" t="s">
        <v>11</v>
      </c>
      <c r="G2" t="s">
        <v>12</v>
      </c>
      <c r="H2" t="s">
        <v>13</v>
      </c>
      <c r="I2" t="s">
        <v>14</v>
      </c>
      <c r="J2" t="s">
        <v>15</v>
      </c>
      <c r="K2" t="s">
        <v>16</v>
      </c>
      <c r="L2" t="s">
        <v>17</v>
      </c>
      <c r="M2" t="s">
        <v>18</v>
      </c>
      <c r="N2" t="s">
        <v>19</v>
      </c>
    </row>
    <row r="3" spans="1:34" x14ac:dyDescent="0.2">
      <c r="A3" s="2" t="s">
        <v>6</v>
      </c>
      <c r="B3" s="29">
        <v>1200</v>
      </c>
      <c r="C3" s="29">
        <v>1300</v>
      </c>
      <c r="D3" s="29">
        <v>1400</v>
      </c>
      <c r="E3" s="29">
        <v>1500</v>
      </c>
      <c r="F3" s="29">
        <v>1590</v>
      </c>
      <c r="G3" s="29">
        <v>1600</v>
      </c>
      <c r="H3" s="29">
        <v>1690</v>
      </c>
      <c r="I3" s="29">
        <v>1700</v>
      </c>
      <c r="J3" s="29">
        <v>1750</v>
      </c>
      <c r="K3" s="29">
        <v>1800</v>
      </c>
      <c r="L3" s="29">
        <v>1900</v>
      </c>
      <c r="M3" s="29">
        <v>2000</v>
      </c>
      <c r="N3" s="29">
        <f>SUM(B3+C3+D3+E3+F3+G3+H3+I3+J3+K3+L3+M3)</f>
        <v>19430</v>
      </c>
    </row>
    <row r="4" spans="1:34" x14ac:dyDescent="0.2">
      <c r="A4" t="s">
        <v>119</v>
      </c>
      <c r="B4" s="29">
        <v>400</v>
      </c>
      <c r="C4" s="29">
        <v>600</v>
      </c>
      <c r="D4" s="29">
        <v>500</v>
      </c>
      <c r="E4" s="29">
        <v>600</v>
      </c>
      <c r="F4" s="29">
        <v>700</v>
      </c>
      <c r="G4" s="29">
        <v>600</v>
      </c>
      <c r="H4" s="29">
        <v>700</v>
      </c>
      <c r="I4" s="29">
        <v>800</v>
      </c>
      <c r="J4" s="29">
        <v>850</v>
      </c>
      <c r="K4" s="29">
        <v>900</v>
      </c>
      <c r="L4" s="29">
        <v>700</v>
      </c>
      <c r="M4" s="29">
        <v>900</v>
      </c>
      <c r="N4" s="29">
        <f>SUM(B4:M4)</f>
        <v>8250</v>
      </c>
    </row>
    <row r="5" spans="1:34" x14ac:dyDescent="0.2">
      <c r="A5" t="s">
        <v>120</v>
      </c>
      <c r="B5" s="29">
        <v>800</v>
      </c>
      <c r="C5" s="29">
        <v>700</v>
      </c>
      <c r="D5" s="29">
        <v>900</v>
      </c>
      <c r="E5" s="29">
        <v>900</v>
      </c>
      <c r="F5" s="29">
        <v>890</v>
      </c>
      <c r="G5" s="29">
        <v>1000</v>
      </c>
      <c r="H5" s="29">
        <v>990</v>
      </c>
      <c r="I5" s="29">
        <v>900</v>
      </c>
      <c r="J5" s="29">
        <v>900</v>
      </c>
      <c r="K5" s="29">
        <v>950</v>
      </c>
      <c r="L5" s="29">
        <v>1200</v>
      </c>
      <c r="M5" s="29">
        <v>1100</v>
      </c>
      <c r="N5" s="29">
        <f>SUM(B5:M5)</f>
        <v>11230</v>
      </c>
    </row>
    <row r="6" spans="1:34" x14ac:dyDescent="0.2">
      <c r="B6" s="29"/>
      <c r="C6" s="29"/>
      <c r="D6" s="29"/>
      <c r="E6" s="29"/>
      <c r="F6" s="29"/>
      <c r="G6" s="29"/>
      <c r="H6" s="29"/>
      <c r="I6" s="29"/>
      <c r="J6" s="29" t="s">
        <v>90</v>
      </c>
      <c r="K6" s="29" t="s">
        <v>91</v>
      </c>
      <c r="L6" s="29"/>
      <c r="M6" s="29"/>
      <c r="N6" s="29"/>
    </row>
    <row r="7" spans="1:34" x14ac:dyDescent="0.2">
      <c r="A7" s="2" t="s">
        <v>55</v>
      </c>
      <c r="B7" s="29">
        <f>SUM(B4:B5)</f>
        <v>1200</v>
      </c>
      <c r="C7" s="29">
        <f t="shared" ref="C7:M7" si="0">SUM(C4:C5)</f>
        <v>1300</v>
      </c>
      <c r="D7" s="29">
        <f t="shared" si="0"/>
        <v>1400</v>
      </c>
      <c r="E7" s="29">
        <f t="shared" si="0"/>
        <v>1500</v>
      </c>
      <c r="F7" s="29">
        <f t="shared" si="0"/>
        <v>1590</v>
      </c>
      <c r="G7" s="29">
        <f t="shared" si="0"/>
        <v>1600</v>
      </c>
      <c r="H7" s="29">
        <f t="shared" si="0"/>
        <v>1690</v>
      </c>
      <c r="I7" s="29">
        <f t="shared" si="0"/>
        <v>1700</v>
      </c>
      <c r="J7" s="29">
        <f t="shared" si="0"/>
        <v>1750</v>
      </c>
      <c r="K7" s="29">
        <f t="shared" si="0"/>
        <v>1850</v>
      </c>
      <c r="L7" s="29">
        <f t="shared" si="0"/>
        <v>1900</v>
      </c>
      <c r="M7" s="29">
        <f t="shared" si="0"/>
        <v>2000</v>
      </c>
      <c r="N7" s="29">
        <f>SUM(B7:M7)</f>
        <v>19480</v>
      </c>
    </row>
    <row r="8" spans="1:34" x14ac:dyDescent="0.2">
      <c r="A8" s="2" t="s">
        <v>92</v>
      </c>
      <c r="B8" s="29">
        <f>20%*B7</f>
        <v>240</v>
      </c>
      <c r="C8" s="29">
        <f t="shared" ref="C8:M8" si="1">20%*C7</f>
        <v>260</v>
      </c>
      <c r="D8" s="29">
        <f t="shared" si="1"/>
        <v>280</v>
      </c>
      <c r="E8" s="29">
        <f t="shared" si="1"/>
        <v>300</v>
      </c>
      <c r="F8" s="29">
        <f t="shared" si="1"/>
        <v>318</v>
      </c>
      <c r="G8" s="29">
        <f t="shared" si="1"/>
        <v>320</v>
      </c>
      <c r="H8" s="29">
        <f t="shared" si="1"/>
        <v>338</v>
      </c>
      <c r="I8" s="29">
        <f t="shared" si="1"/>
        <v>340</v>
      </c>
      <c r="J8" s="29">
        <f t="shared" si="1"/>
        <v>350</v>
      </c>
      <c r="K8" s="29">
        <f t="shared" si="1"/>
        <v>370</v>
      </c>
      <c r="L8" s="29">
        <f t="shared" si="1"/>
        <v>380</v>
      </c>
      <c r="M8" s="29">
        <f t="shared" si="1"/>
        <v>400</v>
      </c>
      <c r="N8" s="29">
        <f>SUM(B8:M8)</f>
        <v>3896</v>
      </c>
      <c r="Z8" t="s">
        <v>7</v>
      </c>
      <c r="AA8" t="s">
        <v>8</v>
      </c>
      <c r="AB8" t="s">
        <v>9</v>
      </c>
      <c r="AC8" t="s">
        <v>10</v>
      </c>
      <c r="AD8" t="s">
        <v>11</v>
      </c>
      <c r="AE8" t="s">
        <v>12</v>
      </c>
      <c r="AF8" t="s">
        <v>13</v>
      </c>
      <c r="AG8" t="s">
        <v>14</v>
      </c>
      <c r="AH8" t="s">
        <v>15</v>
      </c>
    </row>
    <row r="9" spans="1:34" x14ac:dyDescent="0.2">
      <c r="B9" s="29"/>
      <c r="C9" s="29"/>
      <c r="D9" s="29"/>
      <c r="E9" s="29"/>
      <c r="F9" s="29"/>
      <c r="G9" s="29"/>
      <c r="H9" s="29"/>
      <c r="I9" s="29"/>
      <c r="J9" s="29"/>
      <c r="K9" s="29"/>
      <c r="L9" s="29"/>
      <c r="M9" s="29"/>
      <c r="N9" s="29"/>
      <c r="Y9" s="2" t="s">
        <v>6</v>
      </c>
      <c r="Z9" s="25">
        <v>700</v>
      </c>
      <c r="AA9" s="25">
        <v>900</v>
      </c>
      <c r="AB9" s="25">
        <v>1400</v>
      </c>
      <c r="AC9" s="25">
        <v>1500</v>
      </c>
      <c r="AD9" s="25">
        <v>1700</v>
      </c>
      <c r="AE9" s="25">
        <v>1900</v>
      </c>
      <c r="AF9" s="25">
        <v>1100</v>
      </c>
      <c r="AG9" s="25">
        <v>1400</v>
      </c>
      <c r="AH9" s="25">
        <v>1600</v>
      </c>
    </row>
    <row r="10" spans="1:34" x14ac:dyDescent="0.2">
      <c r="A10" s="2" t="s">
        <v>57</v>
      </c>
      <c r="B10" s="29">
        <f>B7-B8</f>
        <v>960</v>
      </c>
      <c r="C10" s="29">
        <f t="shared" ref="C10:M10" si="2">C7-C8</f>
        <v>1040</v>
      </c>
      <c r="D10" s="29">
        <f t="shared" si="2"/>
        <v>1120</v>
      </c>
      <c r="E10" s="29">
        <f t="shared" si="2"/>
        <v>1200</v>
      </c>
      <c r="F10" s="29">
        <f t="shared" si="2"/>
        <v>1272</v>
      </c>
      <c r="G10" s="29">
        <f t="shared" si="2"/>
        <v>1280</v>
      </c>
      <c r="H10" s="29">
        <f t="shared" si="2"/>
        <v>1352</v>
      </c>
      <c r="I10" s="29">
        <f t="shared" si="2"/>
        <v>1360</v>
      </c>
      <c r="J10" s="29">
        <f t="shared" si="2"/>
        <v>1400</v>
      </c>
      <c r="K10" s="29">
        <f t="shared" si="2"/>
        <v>1480</v>
      </c>
      <c r="L10" s="29">
        <f t="shared" si="2"/>
        <v>1520</v>
      </c>
      <c r="M10" s="29">
        <f t="shared" si="2"/>
        <v>1600</v>
      </c>
      <c r="N10" s="29">
        <f>SUM(B10:M10)</f>
        <v>15584</v>
      </c>
      <c r="Y10" t="s">
        <v>89</v>
      </c>
      <c r="Z10">
        <v>400</v>
      </c>
      <c r="AA10" s="25">
        <v>500</v>
      </c>
      <c r="AB10">
        <v>700</v>
      </c>
      <c r="AC10">
        <v>600</v>
      </c>
      <c r="AD10">
        <v>800</v>
      </c>
      <c r="AE10" s="25">
        <v>700</v>
      </c>
      <c r="AF10">
        <v>600</v>
      </c>
      <c r="AG10">
        <v>700</v>
      </c>
      <c r="AH10">
        <v>800</v>
      </c>
    </row>
    <row r="11" spans="1:34" x14ac:dyDescent="0.2">
      <c r="B11" s="29"/>
      <c r="C11" s="29"/>
      <c r="D11" s="29"/>
      <c r="E11" s="29"/>
      <c r="F11" s="29"/>
      <c r="G11" s="29"/>
      <c r="H11" s="29"/>
      <c r="I11" s="29"/>
      <c r="J11" s="29"/>
      <c r="K11" s="29"/>
      <c r="L11" s="29"/>
      <c r="M11" s="29"/>
      <c r="N11" s="29"/>
      <c r="Y11" t="s">
        <v>88</v>
      </c>
      <c r="Z11">
        <v>300</v>
      </c>
      <c r="AA11" s="25">
        <v>400</v>
      </c>
      <c r="AB11">
        <v>700</v>
      </c>
      <c r="AC11">
        <v>900</v>
      </c>
      <c r="AD11">
        <v>900</v>
      </c>
      <c r="AE11">
        <v>1200</v>
      </c>
      <c r="AF11" s="25">
        <v>500</v>
      </c>
      <c r="AG11">
        <v>700</v>
      </c>
      <c r="AH11">
        <v>800</v>
      </c>
    </row>
    <row r="12" spans="1:34" x14ac:dyDescent="0.2">
      <c r="A12" s="2" t="s">
        <v>56</v>
      </c>
      <c r="B12" s="29"/>
      <c r="C12" s="29"/>
      <c r="D12" s="29"/>
      <c r="E12" s="29"/>
      <c r="F12" s="29"/>
      <c r="G12" s="29"/>
      <c r="H12" s="29"/>
      <c r="I12" s="29"/>
      <c r="J12" s="29"/>
      <c r="K12" s="29"/>
      <c r="L12" s="29"/>
      <c r="M12" s="29"/>
      <c r="N12" s="29"/>
      <c r="AH12" t="s">
        <v>90</v>
      </c>
    </row>
    <row r="13" spans="1:34" x14ac:dyDescent="0.2">
      <c r="A13" t="s">
        <v>36</v>
      </c>
      <c r="B13" s="29">
        <v>0</v>
      </c>
      <c r="C13" s="29">
        <v>0</v>
      </c>
      <c r="D13" s="29">
        <v>0</v>
      </c>
      <c r="E13" s="29">
        <v>0</v>
      </c>
      <c r="F13" s="29">
        <v>0</v>
      </c>
      <c r="G13" s="29">
        <v>0</v>
      </c>
      <c r="H13" s="29">
        <v>0</v>
      </c>
      <c r="I13" s="29">
        <v>0</v>
      </c>
      <c r="J13" s="29">
        <v>0</v>
      </c>
      <c r="K13" s="29">
        <v>0</v>
      </c>
      <c r="L13" s="29">
        <v>0</v>
      </c>
      <c r="M13" s="29">
        <v>0</v>
      </c>
      <c r="N13" s="29">
        <f>SUM(B13:M13)</f>
        <v>0</v>
      </c>
      <c r="Y13" s="2" t="s">
        <v>55</v>
      </c>
      <c r="Z13">
        <f t="shared" ref="Z13:AH13" si="3">SUM(Z10:Z11)</f>
        <v>700</v>
      </c>
      <c r="AA13">
        <f t="shared" si="3"/>
        <v>900</v>
      </c>
      <c r="AB13">
        <f t="shared" si="3"/>
        <v>1400</v>
      </c>
      <c r="AC13">
        <f t="shared" si="3"/>
        <v>1500</v>
      </c>
      <c r="AD13">
        <f t="shared" si="3"/>
        <v>1700</v>
      </c>
      <c r="AE13">
        <f t="shared" si="3"/>
        <v>1900</v>
      </c>
      <c r="AF13">
        <f t="shared" si="3"/>
        <v>1100</v>
      </c>
      <c r="AG13">
        <f t="shared" si="3"/>
        <v>1400</v>
      </c>
      <c r="AH13">
        <f t="shared" si="3"/>
        <v>1600</v>
      </c>
    </row>
    <row r="14" spans="1:34" x14ac:dyDescent="0.2">
      <c r="A14" t="s">
        <v>37</v>
      </c>
      <c r="B14" s="29">
        <v>150</v>
      </c>
      <c r="C14" s="29">
        <v>150</v>
      </c>
      <c r="D14" s="29">
        <v>150</v>
      </c>
      <c r="E14" s="29">
        <v>150</v>
      </c>
      <c r="F14" s="29">
        <v>150</v>
      </c>
      <c r="G14" s="29">
        <v>150</v>
      </c>
      <c r="H14" s="29">
        <v>150</v>
      </c>
      <c r="I14" s="29">
        <v>150</v>
      </c>
      <c r="J14" s="29">
        <v>150</v>
      </c>
      <c r="K14" s="29">
        <v>150</v>
      </c>
      <c r="L14" s="29">
        <v>150</v>
      </c>
      <c r="M14" s="29">
        <v>150</v>
      </c>
      <c r="N14" s="29">
        <f>SUM(B14:M14)</f>
        <v>1800</v>
      </c>
      <c r="Y14" s="2" t="s">
        <v>51</v>
      </c>
      <c r="Z14" t="s">
        <v>0</v>
      </c>
      <c r="AA14" s="25"/>
    </row>
    <row r="15" spans="1:34" x14ac:dyDescent="0.2">
      <c r="A15" t="s">
        <v>38</v>
      </c>
      <c r="B15" s="29">
        <v>0</v>
      </c>
      <c r="C15" s="29">
        <v>0</v>
      </c>
      <c r="D15" s="29">
        <v>0</v>
      </c>
      <c r="E15" s="29">
        <v>0</v>
      </c>
      <c r="F15" s="29">
        <v>0</v>
      </c>
      <c r="G15" s="29">
        <v>0</v>
      </c>
      <c r="H15" s="29">
        <v>0</v>
      </c>
      <c r="I15" s="29">
        <v>0</v>
      </c>
      <c r="J15" s="29">
        <v>0</v>
      </c>
      <c r="K15" s="29">
        <v>0</v>
      </c>
      <c r="L15" s="29">
        <v>0</v>
      </c>
      <c r="M15" s="29">
        <v>0</v>
      </c>
      <c r="N15" s="29">
        <v>0</v>
      </c>
    </row>
    <row r="16" spans="1:34" x14ac:dyDescent="0.2">
      <c r="A16" t="s">
        <v>39</v>
      </c>
      <c r="B16" s="29">
        <v>200</v>
      </c>
      <c r="C16" s="29">
        <v>300</v>
      </c>
      <c r="D16" s="29">
        <v>400</v>
      </c>
      <c r="E16" s="29">
        <v>300</v>
      </c>
      <c r="F16" s="29">
        <v>350</v>
      </c>
      <c r="G16" s="29">
        <v>400</v>
      </c>
      <c r="H16" s="29">
        <v>470</v>
      </c>
      <c r="I16" s="29">
        <v>400</v>
      </c>
      <c r="J16" s="29">
        <v>490</v>
      </c>
      <c r="K16" s="29">
        <v>490</v>
      </c>
      <c r="L16" s="29">
        <v>490</v>
      </c>
      <c r="M16" s="29">
        <v>490</v>
      </c>
      <c r="N16" s="29">
        <f>SUM(B16:M16)</f>
        <v>4780</v>
      </c>
      <c r="Y16" s="2" t="s">
        <v>57</v>
      </c>
      <c r="Z16" t="e">
        <f>Z13-#REF!</f>
        <v>#REF!</v>
      </c>
      <c r="AA16">
        <f t="shared" ref="AA16:AH16" si="4">AA13-AA14</f>
        <v>900</v>
      </c>
      <c r="AB16">
        <f t="shared" si="4"/>
        <v>1400</v>
      </c>
      <c r="AC16">
        <f t="shared" si="4"/>
        <v>1500</v>
      </c>
      <c r="AD16">
        <f t="shared" si="4"/>
        <v>1700</v>
      </c>
      <c r="AE16">
        <f t="shared" si="4"/>
        <v>1900</v>
      </c>
      <c r="AF16">
        <f t="shared" si="4"/>
        <v>1100</v>
      </c>
      <c r="AG16">
        <f t="shared" si="4"/>
        <v>1400</v>
      </c>
      <c r="AH16">
        <f t="shared" si="4"/>
        <v>1600</v>
      </c>
    </row>
    <row r="17" spans="1:29" x14ac:dyDescent="0.2">
      <c r="A17" t="s">
        <v>40</v>
      </c>
      <c r="B17" s="29">
        <v>0</v>
      </c>
      <c r="C17" s="29">
        <v>0</v>
      </c>
      <c r="D17" s="29">
        <v>0</v>
      </c>
      <c r="E17" s="29">
        <v>0</v>
      </c>
      <c r="F17" s="29">
        <v>0</v>
      </c>
      <c r="G17" s="29">
        <v>0</v>
      </c>
      <c r="H17" s="29">
        <v>0</v>
      </c>
      <c r="I17" s="29">
        <v>0</v>
      </c>
      <c r="J17" s="29">
        <v>0</v>
      </c>
      <c r="K17" s="29">
        <v>0</v>
      </c>
      <c r="L17" s="29">
        <v>0</v>
      </c>
      <c r="M17" s="29">
        <v>0</v>
      </c>
      <c r="N17" s="29">
        <v>0</v>
      </c>
    </row>
    <row r="18" spans="1:29" ht="15" customHeight="1" x14ac:dyDescent="0.2">
      <c r="A18" s="51" t="s">
        <v>41</v>
      </c>
      <c r="B18" s="51"/>
      <c r="C18" s="51"/>
      <c r="Y18" s="2" t="s">
        <v>56</v>
      </c>
    </row>
    <row r="19" spans="1:29" ht="15" customHeight="1" x14ac:dyDescent="0.2">
      <c r="A19" s="6"/>
      <c r="B19" s="6"/>
      <c r="C19" s="6"/>
      <c r="Y19" t="s">
        <v>36</v>
      </c>
      <c r="Z19">
        <v>1500</v>
      </c>
    </row>
    <row r="20" spans="1:29" x14ac:dyDescent="0.2">
      <c r="A20" s="2" t="s">
        <v>42</v>
      </c>
      <c r="B20" s="29">
        <f>SUM(B13:B17)</f>
        <v>350</v>
      </c>
      <c r="C20" s="29">
        <f t="shared" ref="C20:N20" si="5">SUM(C13:C17)</f>
        <v>450</v>
      </c>
      <c r="D20" s="29">
        <f t="shared" si="5"/>
        <v>550</v>
      </c>
      <c r="E20" s="29">
        <f t="shared" si="5"/>
        <v>450</v>
      </c>
      <c r="F20" s="29">
        <f t="shared" si="5"/>
        <v>500</v>
      </c>
      <c r="G20" s="29">
        <f t="shared" si="5"/>
        <v>550</v>
      </c>
      <c r="H20" s="29">
        <f t="shared" si="5"/>
        <v>620</v>
      </c>
      <c r="I20" s="29">
        <f t="shared" si="5"/>
        <v>550</v>
      </c>
      <c r="J20" s="29">
        <f t="shared" si="5"/>
        <v>640</v>
      </c>
      <c r="K20" s="29">
        <f t="shared" si="5"/>
        <v>640</v>
      </c>
      <c r="L20" s="29">
        <f t="shared" si="5"/>
        <v>640</v>
      </c>
      <c r="M20" s="29">
        <f t="shared" si="5"/>
        <v>640</v>
      </c>
      <c r="N20" s="29">
        <f t="shared" si="5"/>
        <v>6580</v>
      </c>
      <c r="Y20" t="s">
        <v>37</v>
      </c>
      <c r="Z20">
        <v>500</v>
      </c>
    </row>
    <row r="21" spans="1:29" x14ac:dyDescent="0.2">
      <c r="A21" s="2"/>
      <c r="B21" s="29">
        <f>B3-B20</f>
        <v>850</v>
      </c>
      <c r="C21" s="29">
        <f t="shared" ref="C21:N21" si="6">C3-C20</f>
        <v>850</v>
      </c>
      <c r="D21" s="29">
        <f t="shared" si="6"/>
        <v>850</v>
      </c>
      <c r="E21" s="29">
        <f t="shared" si="6"/>
        <v>1050</v>
      </c>
      <c r="F21" s="29">
        <f t="shared" si="6"/>
        <v>1090</v>
      </c>
      <c r="G21" s="29">
        <f t="shared" si="6"/>
        <v>1050</v>
      </c>
      <c r="H21" s="29">
        <f t="shared" si="6"/>
        <v>1070</v>
      </c>
      <c r="I21" s="29">
        <f t="shared" si="6"/>
        <v>1150</v>
      </c>
      <c r="J21" s="29">
        <f t="shared" si="6"/>
        <v>1110</v>
      </c>
      <c r="K21" s="29">
        <f t="shared" si="6"/>
        <v>1160</v>
      </c>
      <c r="L21" s="29">
        <f t="shared" si="6"/>
        <v>1260</v>
      </c>
      <c r="M21" s="29">
        <f t="shared" si="6"/>
        <v>1360</v>
      </c>
      <c r="N21" s="29">
        <f t="shared" si="6"/>
        <v>12850</v>
      </c>
      <c r="Y21" t="s">
        <v>38</v>
      </c>
      <c r="Z21">
        <v>300</v>
      </c>
      <c r="AC21" s="1"/>
    </row>
    <row r="22" spans="1:29" x14ac:dyDescent="0.2">
      <c r="A22" s="2" t="s">
        <v>54</v>
      </c>
      <c r="B22" s="29">
        <f>B10-B20</f>
        <v>610</v>
      </c>
      <c r="C22" s="29">
        <f t="shared" ref="C22:M22" si="7">C10-C20</f>
        <v>590</v>
      </c>
      <c r="D22" s="29">
        <f t="shared" si="7"/>
        <v>570</v>
      </c>
      <c r="E22" s="29">
        <f t="shared" si="7"/>
        <v>750</v>
      </c>
      <c r="F22" s="29">
        <f t="shared" si="7"/>
        <v>772</v>
      </c>
      <c r="G22" s="29">
        <f t="shared" si="7"/>
        <v>730</v>
      </c>
      <c r="H22" s="29">
        <f t="shared" si="7"/>
        <v>732</v>
      </c>
      <c r="I22" s="29">
        <f t="shared" si="7"/>
        <v>810</v>
      </c>
      <c r="J22" s="29">
        <f t="shared" si="7"/>
        <v>760</v>
      </c>
      <c r="K22" s="29">
        <f t="shared" si="7"/>
        <v>840</v>
      </c>
      <c r="L22" s="29">
        <f t="shared" si="7"/>
        <v>880</v>
      </c>
      <c r="M22" s="29">
        <f t="shared" si="7"/>
        <v>960</v>
      </c>
      <c r="N22" s="29">
        <f>SUM(B22:M22)</f>
        <v>9004</v>
      </c>
      <c r="Y22" t="s">
        <v>39</v>
      </c>
      <c r="Z22">
        <v>1000</v>
      </c>
    </row>
    <row r="23" spans="1:29" x14ac:dyDescent="0.2">
      <c r="A23" t="s">
        <v>43</v>
      </c>
      <c r="B23" s="28">
        <v>0.15</v>
      </c>
      <c r="C23" s="28">
        <v>0.15</v>
      </c>
      <c r="D23" s="28">
        <v>0.15</v>
      </c>
      <c r="E23" s="28">
        <v>0.15</v>
      </c>
      <c r="F23" s="28">
        <v>0.15</v>
      </c>
      <c r="G23" s="28">
        <v>0.15</v>
      </c>
      <c r="H23" s="28">
        <v>0.15</v>
      </c>
      <c r="I23" s="28">
        <v>0.15</v>
      </c>
      <c r="J23" s="28">
        <v>0.15</v>
      </c>
      <c r="K23" s="28">
        <v>0.15</v>
      </c>
      <c r="L23" s="28">
        <v>0.15</v>
      </c>
      <c r="M23" s="28">
        <v>0.15</v>
      </c>
      <c r="N23" s="28">
        <v>0.15</v>
      </c>
      <c r="Y23" t="s">
        <v>40</v>
      </c>
      <c r="Z23">
        <v>400</v>
      </c>
    </row>
    <row r="24" spans="1:29" x14ac:dyDescent="0.2">
      <c r="A24" s="2" t="s">
        <v>44</v>
      </c>
      <c r="B24" s="29">
        <f>610-91.5</f>
        <v>518.5</v>
      </c>
      <c r="C24" s="29">
        <f>C22-88.5</f>
        <v>501.5</v>
      </c>
      <c r="D24" s="29">
        <f>570-85.5</f>
        <v>484.5</v>
      </c>
      <c r="E24" s="29">
        <f>750-112.5</f>
        <v>637.5</v>
      </c>
      <c r="F24" s="29">
        <f>772-115.8</f>
        <v>656.2</v>
      </c>
      <c r="G24" s="29">
        <f>730-109.5</f>
        <v>620.5</v>
      </c>
      <c r="H24" s="29">
        <f>H22-109.8</f>
        <v>622.20000000000005</v>
      </c>
      <c r="I24" s="29">
        <f>810-121.5</f>
        <v>688.5</v>
      </c>
      <c r="J24" s="29">
        <f>760-114</f>
        <v>646</v>
      </c>
      <c r="K24" s="29">
        <f>K22-126</f>
        <v>714</v>
      </c>
      <c r="L24" s="29">
        <f>L22-132</f>
        <v>748</v>
      </c>
      <c r="M24" s="29">
        <f>960-144</f>
        <v>816</v>
      </c>
      <c r="N24" s="29">
        <f>SUM(B24:M24)</f>
        <v>7653.4</v>
      </c>
      <c r="Y24" s="51" t="s">
        <v>41</v>
      </c>
      <c r="Z24" s="51"/>
      <c r="AA24" s="51"/>
    </row>
    <row r="25" spans="1:29" x14ac:dyDescent="0.2">
      <c r="Y25" s="6"/>
      <c r="Z25" s="6"/>
      <c r="AA25" s="6"/>
    </row>
    <row r="26" spans="1:29" x14ac:dyDescent="0.2">
      <c r="Y26" s="2" t="s">
        <v>42</v>
      </c>
      <c r="Z26" t="e">
        <f>SUM(Z16:Z19:Z20:Z21:Z22:Z23)</f>
        <v>#REF!</v>
      </c>
    </row>
    <row r="27" spans="1:29" ht="18" x14ac:dyDescent="0.2">
      <c r="B27" s="9" t="s">
        <v>46</v>
      </c>
      <c r="C27" s="10"/>
      <c r="D27" s="10"/>
      <c r="E27" s="10"/>
      <c r="F27" s="10"/>
      <c r="G27" s="10"/>
      <c r="H27" s="10"/>
      <c r="I27" s="10"/>
      <c r="J27" s="10"/>
      <c r="K27" s="10"/>
      <c r="L27" s="10"/>
      <c r="M27" s="10"/>
      <c r="N27" s="10"/>
      <c r="Y27" s="2"/>
    </row>
    <row r="28" spans="1:29" x14ac:dyDescent="0.2">
      <c r="B28" s="11"/>
      <c r="C28" s="10"/>
      <c r="D28" s="10"/>
      <c r="E28" s="10"/>
      <c r="F28" s="10"/>
      <c r="G28" s="10"/>
      <c r="H28" s="10"/>
      <c r="I28" s="10"/>
      <c r="J28" s="10"/>
      <c r="K28" s="10"/>
      <c r="L28" s="10"/>
      <c r="M28" s="10"/>
      <c r="N28" s="10"/>
      <c r="Y28" s="2" t="s">
        <v>54</v>
      </c>
      <c r="Z28">
        <v>6000</v>
      </c>
    </row>
    <row r="29" spans="1:29" x14ac:dyDescent="0.2">
      <c r="B29" s="11" t="s">
        <v>47</v>
      </c>
      <c r="C29" s="10"/>
      <c r="D29" s="10"/>
      <c r="E29" s="10"/>
      <c r="F29" s="10"/>
      <c r="G29" s="10"/>
      <c r="H29" s="10"/>
      <c r="I29" s="10"/>
      <c r="J29" s="10"/>
      <c r="K29" s="10"/>
      <c r="L29" s="10"/>
      <c r="M29" s="10"/>
      <c r="N29" s="10"/>
      <c r="Y29" t="s">
        <v>43</v>
      </c>
      <c r="Z29" s="28">
        <v>0.12</v>
      </c>
    </row>
    <row r="30" spans="1:29" x14ac:dyDescent="0.2">
      <c r="B30" s="12"/>
      <c r="C30" s="10"/>
      <c r="D30" s="10"/>
      <c r="E30" s="10"/>
      <c r="F30" s="10"/>
      <c r="G30" s="10"/>
      <c r="H30" s="10"/>
      <c r="I30" s="10"/>
      <c r="J30" s="10"/>
      <c r="K30" s="10"/>
      <c r="L30" s="10"/>
      <c r="M30" s="10"/>
      <c r="N30" s="10"/>
      <c r="Y30" s="2" t="s">
        <v>44</v>
      </c>
      <c r="Z30">
        <f>Z29*Z28</f>
        <v>720</v>
      </c>
    </row>
    <row r="31" spans="1:29" x14ac:dyDescent="0.2">
      <c r="B31" s="13" t="s">
        <v>50</v>
      </c>
      <c r="C31" s="10"/>
      <c r="D31" s="10"/>
      <c r="E31" s="10"/>
      <c r="F31" s="10"/>
      <c r="G31" s="10"/>
      <c r="H31" s="10"/>
      <c r="I31" s="10"/>
      <c r="J31" s="10"/>
      <c r="K31" s="10"/>
      <c r="L31" s="10"/>
      <c r="M31" s="10"/>
      <c r="N31" s="10"/>
      <c r="O31" s="10"/>
      <c r="P31" s="10"/>
      <c r="Q31" s="10"/>
    </row>
    <row r="32" spans="1:29" x14ac:dyDescent="0.2">
      <c r="B32" s="13" t="s">
        <v>45</v>
      </c>
      <c r="C32" s="10"/>
      <c r="D32" s="10"/>
      <c r="E32" s="10"/>
      <c r="F32" s="10"/>
      <c r="G32" s="10"/>
      <c r="H32" s="10"/>
      <c r="I32" s="10"/>
      <c r="J32" s="10"/>
      <c r="K32" s="10"/>
      <c r="L32" s="10"/>
      <c r="M32" s="10"/>
      <c r="N32" s="10"/>
      <c r="O32" s="10"/>
      <c r="P32" s="10"/>
      <c r="Q32" s="10"/>
    </row>
    <row r="33" spans="1:17" x14ac:dyDescent="0.2">
      <c r="A33" s="2"/>
      <c r="B33" s="13" t="s">
        <v>52</v>
      </c>
      <c r="C33" s="10"/>
      <c r="D33" s="10"/>
      <c r="E33" s="10"/>
      <c r="F33" s="10"/>
      <c r="G33" s="10"/>
      <c r="H33" s="10"/>
      <c r="I33" s="10"/>
      <c r="J33" s="10"/>
      <c r="K33" s="10"/>
      <c r="L33" s="10"/>
      <c r="M33" s="10"/>
      <c r="N33" s="10"/>
      <c r="O33" s="10"/>
      <c r="P33" s="10"/>
      <c r="Q33" s="10"/>
    </row>
    <row r="34" spans="1:17" x14ac:dyDescent="0.2">
      <c r="B34" s="13" t="s">
        <v>53</v>
      </c>
      <c r="C34" s="10"/>
      <c r="D34" s="10"/>
      <c r="E34" s="10"/>
      <c r="F34" s="10"/>
      <c r="G34" s="10"/>
      <c r="H34" s="10"/>
      <c r="I34" s="10"/>
      <c r="J34" s="10"/>
      <c r="K34" s="10"/>
      <c r="L34" s="10"/>
      <c r="M34" s="10"/>
      <c r="N34" s="10"/>
      <c r="O34" s="10"/>
      <c r="P34" s="10"/>
      <c r="Q34" s="10"/>
    </row>
    <row r="35" spans="1:17" x14ac:dyDescent="0.2">
      <c r="B35" s="13" t="s">
        <v>48</v>
      </c>
      <c r="C35" s="10"/>
      <c r="D35" s="10"/>
      <c r="E35" s="10"/>
      <c r="F35" s="10"/>
      <c r="G35" s="10"/>
      <c r="H35" s="10"/>
      <c r="I35" s="10"/>
      <c r="J35" s="10"/>
      <c r="K35" s="10"/>
      <c r="L35" s="10"/>
      <c r="M35" s="10"/>
      <c r="N35" s="10"/>
      <c r="O35" s="10"/>
      <c r="P35" s="10"/>
      <c r="Q35" s="10"/>
    </row>
    <row r="36" spans="1:17" ht="18" x14ac:dyDescent="0.2">
      <c r="B36" s="9"/>
      <c r="C36" s="10"/>
      <c r="D36" s="10"/>
      <c r="E36" s="10"/>
      <c r="F36" s="10"/>
      <c r="G36" s="10"/>
      <c r="H36" s="10"/>
      <c r="I36" s="10"/>
      <c r="J36" s="10"/>
      <c r="K36" s="10"/>
      <c r="L36" s="10"/>
      <c r="M36" s="10"/>
      <c r="N36" s="10"/>
      <c r="O36" s="10"/>
      <c r="P36" s="10"/>
      <c r="Q36" s="10"/>
    </row>
    <row r="37" spans="1:17" ht="18" x14ac:dyDescent="0.2">
      <c r="A37" s="2"/>
      <c r="B37" s="9" t="s">
        <v>49</v>
      </c>
      <c r="C37" s="10"/>
      <c r="D37" s="10"/>
      <c r="E37" s="10"/>
      <c r="F37" s="10"/>
      <c r="G37" s="10"/>
      <c r="H37" s="10"/>
      <c r="I37" s="10"/>
      <c r="J37" s="10"/>
      <c r="K37" s="10"/>
      <c r="L37" s="10"/>
      <c r="M37" s="10"/>
      <c r="N37" s="10"/>
      <c r="O37" s="10"/>
      <c r="P37" s="10"/>
      <c r="Q37" s="10"/>
    </row>
    <row r="38" spans="1:17" x14ac:dyDescent="0.2">
      <c r="A38" s="2"/>
    </row>
    <row r="40" spans="1:17" x14ac:dyDescent="0.2">
      <c r="A40" s="2"/>
    </row>
    <row r="42" spans="1:17" x14ac:dyDescent="0.2">
      <c r="A42" s="2"/>
    </row>
  </sheetData>
  <mergeCells count="2">
    <mergeCell ref="A18:C18"/>
    <mergeCell ref="Y24:AA24"/>
  </mergeCells>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61886-7D71-DF43-AAF6-B26B3FE34E2A}">
  <dimension ref="A1:N45"/>
  <sheetViews>
    <sheetView topLeftCell="A7" workbookViewId="0">
      <selection activeCell="E36" sqref="E36"/>
    </sheetView>
  </sheetViews>
  <sheetFormatPr baseColWidth="10" defaultRowHeight="16" x14ac:dyDescent="0.2"/>
  <cols>
    <col min="1" max="1" width="34.83203125" bestFit="1" customWidth="1"/>
  </cols>
  <sheetData>
    <row r="1" spans="1:14" x14ac:dyDescent="0.2">
      <c r="A1" t="s">
        <v>125</v>
      </c>
    </row>
    <row r="2" spans="1:14" x14ac:dyDescent="0.2">
      <c r="B2" s="24" t="s">
        <v>7</v>
      </c>
      <c r="C2" s="24" t="s">
        <v>8</v>
      </c>
      <c r="D2" s="24" t="s">
        <v>9</v>
      </c>
      <c r="E2" s="24" t="s">
        <v>10</v>
      </c>
      <c r="F2" s="24" t="s">
        <v>11</v>
      </c>
      <c r="G2" s="24" t="s">
        <v>12</v>
      </c>
      <c r="H2" s="24" t="s">
        <v>13</v>
      </c>
      <c r="I2" s="24" t="s">
        <v>14</v>
      </c>
      <c r="J2" s="24" t="s">
        <v>15</v>
      </c>
      <c r="K2" s="24" t="s">
        <v>16</v>
      </c>
      <c r="L2" s="24" t="s">
        <v>17</v>
      </c>
      <c r="M2" s="24" t="s">
        <v>18</v>
      </c>
      <c r="N2" s="24" t="s">
        <v>129</v>
      </c>
    </row>
    <row r="3" spans="1:14" x14ac:dyDescent="0.2">
      <c r="A3" s="2" t="s">
        <v>67</v>
      </c>
      <c r="B3" s="29">
        <v>0</v>
      </c>
      <c r="C3" s="29">
        <v>610</v>
      </c>
      <c r="D3" s="29">
        <v>1200</v>
      </c>
      <c r="E3" s="29">
        <v>1770</v>
      </c>
      <c r="F3" s="29">
        <v>2520</v>
      </c>
      <c r="G3" s="29">
        <v>3292</v>
      </c>
      <c r="H3" s="29">
        <v>4022</v>
      </c>
      <c r="I3" s="29">
        <v>4754</v>
      </c>
      <c r="J3" s="29">
        <v>5564</v>
      </c>
      <c r="K3" s="29">
        <v>6324</v>
      </c>
      <c r="L3" s="29">
        <v>7114</v>
      </c>
      <c r="M3" s="29">
        <v>7994</v>
      </c>
      <c r="N3" s="29">
        <f t="shared" ref="N3:N16" si="0">SUM(B3:M3)</f>
        <v>45164</v>
      </c>
    </row>
    <row r="4" spans="1:14" x14ac:dyDescent="0.2">
      <c r="B4" s="29"/>
      <c r="C4" s="29"/>
      <c r="D4" s="29"/>
      <c r="E4" s="29"/>
      <c r="F4" s="29"/>
      <c r="G4" s="29"/>
      <c r="H4" s="29"/>
      <c r="I4" s="29"/>
      <c r="J4" s="29"/>
      <c r="K4" s="29"/>
      <c r="L4" s="29"/>
      <c r="M4" s="29"/>
      <c r="N4" s="29"/>
    </row>
    <row r="5" spans="1:14" x14ac:dyDescent="0.2">
      <c r="A5" s="2" t="s">
        <v>70</v>
      </c>
      <c r="B5" s="29"/>
      <c r="C5" s="29"/>
      <c r="D5" s="29"/>
      <c r="E5" s="29"/>
      <c r="F5" s="29"/>
      <c r="G5" s="29"/>
      <c r="H5" s="29"/>
      <c r="I5" s="29"/>
      <c r="J5" s="29"/>
      <c r="K5" s="29"/>
      <c r="L5" s="29"/>
      <c r="M5" s="29"/>
      <c r="N5" s="29"/>
    </row>
    <row r="6" spans="1:14" x14ac:dyDescent="0.2">
      <c r="A6" t="s">
        <v>69</v>
      </c>
      <c r="B6" s="29">
        <v>1200</v>
      </c>
      <c r="C6" s="29">
        <v>1300</v>
      </c>
      <c r="D6" s="29">
        <v>1400</v>
      </c>
      <c r="E6" s="29">
        <v>1500</v>
      </c>
      <c r="F6" s="29">
        <v>1590</v>
      </c>
      <c r="G6" s="29">
        <v>1600</v>
      </c>
      <c r="H6" s="29">
        <v>1690</v>
      </c>
      <c r="I6" s="29">
        <v>1700</v>
      </c>
      <c r="J6" s="29">
        <v>1750</v>
      </c>
      <c r="K6" s="29">
        <v>1800</v>
      </c>
      <c r="L6" s="29">
        <v>1900</v>
      </c>
      <c r="M6" s="29">
        <v>2000</v>
      </c>
      <c r="N6" s="29">
        <f t="shared" si="0"/>
        <v>19430</v>
      </c>
    </row>
    <row r="7" spans="1:14" x14ac:dyDescent="0.2">
      <c r="A7" t="s">
        <v>68</v>
      </c>
      <c r="B7" s="29">
        <v>0</v>
      </c>
      <c r="C7" s="29">
        <v>0</v>
      </c>
      <c r="D7" s="29">
        <v>0</v>
      </c>
      <c r="E7" s="29">
        <v>0</v>
      </c>
      <c r="F7" s="29">
        <v>0</v>
      </c>
      <c r="G7" s="29">
        <v>0</v>
      </c>
      <c r="H7" s="29">
        <v>0</v>
      </c>
      <c r="I7" s="29">
        <v>0</v>
      </c>
      <c r="J7" s="29">
        <v>0</v>
      </c>
      <c r="K7" s="29">
        <v>0</v>
      </c>
      <c r="L7" s="29">
        <v>0</v>
      </c>
      <c r="M7" s="29">
        <v>0</v>
      </c>
      <c r="N7" s="29"/>
    </row>
    <row r="8" spans="1:14" x14ac:dyDescent="0.2">
      <c r="B8" s="29"/>
      <c r="C8" s="29"/>
      <c r="D8" s="29"/>
      <c r="E8" s="29"/>
      <c r="F8" s="29"/>
      <c r="G8" s="29"/>
      <c r="H8" s="29"/>
      <c r="I8" s="29"/>
      <c r="J8" s="29"/>
      <c r="K8" s="29"/>
      <c r="L8" s="29"/>
      <c r="M8" s="29"/>
      <c r="N8" s="29"/>
    </row>
    <row r="9" spans="1:14" x14ac:dyDescent="0.2">
      <c r="A9" s="2" t="s">
        <v>71</v>
      </c>
      <c r="B9" s="29">
        <f>B6+B7</f>
        <v>1200</v>
      </c>
      <c r="C9" s="29">
        <v>1300</v>
      </c>
      <c r="D9" s="29">
        <f t="shared" ref="D9:M9" si="1">D6+D7</f>
        <v>1400</v>
      </c>
      <c r="E9" s="29">
        <f t="shared" si="1"/>
        <v>1500</v>
      </c>
      <c r="F9" s="29">
        <f t="shared" si="1"/>
        <v>1590</v>
      </c>
      <c r="G9" s="29">
        <f t="shared" si="1"/>
        <v>1600</v>
      </c>
      <c r="H9" s="29">
        <f t="shared" si="1"/>
        <v>1690</v>
      </c>
      <c r="I9" s="29">
        <f t="shared" si="1"/>
        <v>1700</v>
      </c>
      <c r="J9" s="29">
        <f t="shared" si="1"/>
        <v>1750</v>
      </c>
      <c r="K9" s="29">
        <f t="shared" si="1"/>
        <v>1800</v>
      </c>
      <c r="L9" s="29">
        <f t="shared" si="1"/>
        <v>1900</v>
      </c>
      <c r="M9" s="29">
        <f t="shared" si="1"/>
        <v>2000</v>
      </c>
      <c r="N9" s="29">
        <f t="shared" si="0"/>
        <v>19430</v>
      </c>
    </row>
    <row r="10" spans="1:14" x14ac:dyDescent="0.2">
      <c r="A10" s="2"/>
      <c r="B10" s="29"/>
      <c r="C10" s="29"/>
      <c r="D10" s="29"/>
      <c r="E10" s="29"/>
      <c r="F10" s="29"/>
      <c r="G10" s="29"/>
      <c r="H10" s="29"/>
      <c r="I10" s="29"/>
      <c r="J10" s="29"/>
      <c r="K10" s="29"/>
      <c r="L10" s="29"/>
      <c r="M10" s="29"/>
      <c r="N10" s="29"/>
    </row>
    <row r="11" spans="1:14" x14ac:dyDescent="0.2">
      <c r="A11" s="2" t="s">
        <v>82</v>
      </c>
      <c r="B11" s="29">
        <v>1200</v>
      </c>
      <c r="C11" s="29">
        <f>SUM(C9+C3)</f>
        <v>1910</v>
      </c>
      <c r="D11" s="29">
        <f>SUM(D9,D3)</f>
        <v>2600</v>
      </c>
      <c r="E11" s="29">
        <f>SUM(E9,E3)</f>
        <v>3270</v>
      </c>
      <c r="F11" s="29">
        <f t="shared" ref="F11:M11" si="2">SUM(F9,F3)</f>
        <v>4110</v>
      </c>
      <c r="G11" s="29">
        <f t="shared" si="2"/>
        <v>4892</v>
      </c>
      <c r="H11" s="29">
        <f t="shared" si="2"/>
        <v>5712</v>
      </c>
      <c r="I11" s="29">
        <f t="shared" si="2"/>
        <v>6454</v>
      </c>
      <c r="J11" s="29">
        <f t="shared" si="2"/>
        <v>7314</v>
      </c>
      <c r="K11" s="29">
        <f t="shared" si="2"/>
        <v>8124</v>
      </c>
      <c r="L11" s="29">
        <f t="shared" si="2"/>
        <v>9014</v>
      </c>
      <c r="M11" s="29">
        <f t="shared" si="2"/>
        <v>9994</v>
      </c>
      <c r="N11" s="29">
        <f t="shared" si="0"/>
        <v>64594</v>
      </c>
    </row>
    <row r="12" spans="1:14" x14ac:dyDescent="0.2">
      <c r="B12" s="29"/>
      <c r="C12" s="29"/>
      <c r="D12" s="29"/>
      <c r="E12" s="29"/>
      <c r="F12" s="29"/>
      <c r="G12" s="29"/>
      <c r="H12" s="29"/>
      <c r="I12" s="29"/>
      <c r="J12" s="29"/>
      <c r="K12" s="29"/>
      <c r="L12" s="29"/>
      <c r="M12" s="29"/>
      <c r="N12" s="29"/>
    </row>
    <row r="13" spans="1:14" x14ac:dyDescent="0.2">
      <c r="A13" s="2" t="s">
        <v>72</v>
      </c>
      <c r="B13" s="29"/>
      <c r="C13" s="29"/>
      <c r="D13" s="29"/>
      <c r="E13" s="29"/>
      <c r="F13" s="29"/>
      <c r="G13" s="29"/>
      <c r="H13" s="29"/>
      <c r="I13" s="29"/>
      <c r="J13" s="29"/>
      <c r="K13" s="29"/>
      <c r="L13" s="29"/>
      <c r="M13" s="29"/>
      <c r="N13" s="29"/>
    </row>
    <row r="14" spans="1:14" x14ac:dyDescent="0.2">
      <c r="A14" s="2" t="s">
        <v>93</v>
      </c>
      <c r="B14" s="29">
        <f>20%*B11</f>
        <v>240</v>
      </c>
      <c r="C14" s="29">
        <v>260</v>
      </c>
      <c r="D14" s="29">
        <v>280</v>
      </c>
      <c r="E14" s="29">
        <v>300</v>
      </c>
      <c r="F14" s="29">
        <v>318</v>
      </c>
      <c r="G14" s="29">
        <v>320</v>
      </c>
      <c r="H14" s="29">
        <v>338</v>
      </c>
      <c r="I14" s="29">
        <v>340</v>
      </c>
      <c r="J14" s="29">
        <v>350</v>
      </c>
      <c r="K14" s="29">
        <v>370</v>
      </c>
      <c r="L14" s="29">
        <v>380</v>
      </c>
      <c r="M14" s="29">
        <v>400</v>
      </c>
      <c r="N14" s="29">
        <f t="shared" si="0"/>
        <v>3896</v>
      </c>
    </row>
    <row r="15" spans="1:14" x14ac:dyDescent="0.2">
      <c r="B15" s="29"/>
      <c r="C15" s="29"/>
      <c r="D15" s="29"/>
      <c r="E15" s="29"/>
      <c r="F15" s="29"/>
      <c r="G15" s="29"/>
      <c r="H15" s="29"/>
      <c r="I15" s="29"/>
      <c r="J15" s="29"/>
      <c r="K15" s="29"/>
      <c r="L15" s="29"/>
      <c r="M15" s="29"/>
      <c r="N15" s="29"/>
    </row>
    <row r="16" spans="1:14" x14ac:dyDescent="0.2">
      <c r="A16" s="16" t="s">
        <v>78</v>
      </c>
      <c r="B16" s="29">
        <f>B14+B15</f>
        <v>240</v>
      </c>
      <c r="C16" s="29">
        <f t="shared" ref="C16:M16" si="3">C14+C15</f>
        <v>260</v>
      </c>
      <c r="D16" s="29">
        <f t="shared" si="3"/>
        <v>280</v>
      </c>
      <c r="E16" s="29">
        <f t="shared" si="3"/>
        <v>300</v>
      </c>
      <c r="F16" s="29">
        <f t="shared" si="3"/>
        <v>318</v>
      </c>
      <c r="G16" s="29">
        <f t="shared" si="3"/>
        <v>320</v>
      </c>
      <c r="H16" s="29">
        <f t="shared" si="3"/>
        <v>338</v>
      </c>
      <c r="I16" s="29">
        <f t="shared" si="3"/>
        <v>340</v>
      </c>
      <c r="J16" s="29">
        <f t="shared" si="3"/>
        <v>350</v>
      </c>
      <c r="K16" s="29">
        <f t="shared" si="3"/>
        <v>370</v>
      </c>
      <c r="L16" s="29">
        <f t="shared" si="3"/>
        <v>380</v>
      </c>
      <c r="M16" s="29">
        <f t="shared" si="3"/>
        <v>400</v>
      </c>
      <c r="N16" s="29">
        <f t="shared" si="0"/>
        <v>3896</v>
      </c>
    </row>
    <row r="17" spans="1:14" x14ac:dyDescent="0.2">
      <c r="A17" s="16"/>
      <c r="B17" s="29"/>
      <c r="C17" s="29"/>
      <c r="D17" s="29"/>
      <c r="E17" s="29"/>
      <c r="F17" s="29"/>
      <c r="G17" s="29"/>
      <c r="H17" s="29"/>
      <c r="I17" s="29"/>
      <c r="J17" s="29"/>
      <c r="K17" s="29"/>
      <c r="L17" s="29"/>
      <c r="M17" s="29"/>
      <c r="N17" s="29"/>
    </row>
    <row r="18" spans="1:14" x14ac:dyDescent="0.2">
      <c r="A18" s="2" t="s">
        <v>73</v>
      </c>
      <c r="B18" s="29"/>
      <c r="C18" s="29"/>
      <c r="D18" s="29"/>
      <c r="E18" s="29"/>
      <c r="F18" s="29"/>
      <c r="G18" s="29"/>
      <c r="H18" s="29"/>
      <c r="I18" s="29"/>
      <c r="J18" s="29"/>
      <c r="K18" s="29"/>
      <c r="L18" s="29"/>
      <c r="M18" s="29"/>
      <c r="N18" s="29"/>
    </row>
    <row r="19" spans="1:14" x14ac:dyDescent="0.2">
      <c r="A19" t="s">
        <v>74</v>
      </c>
      <c r="B19" s="29">
        <v>0</v>
      </c>
      <c r="C19" s="29">
        <v>0</v>
      </c>
      <c r="D19" s="29">
        <v>0</v>
      </c>
      <c r="E19" s="29">
        <v>0</v>
      </c>
      <c r="F19" s="29">
        <v>0</v>
      </c>
      <c r="G19" s="29">
        <v>0</v>
      </c>
      <c r="H19" s="29">
        <v>0</v>
      </c>
      <c r="I19" s="29">
        <v>0</v>
      </c>
      <c r="J19" s="29">
        <v>0</v>
      </c>
      <c r="K19" s="29">
        <v>0</v>
      </c>
      <c r="L19" s="29">
        <v>0</v>
      </c>
      <c r="M19" s="29">
        <v>0</v>
      </c>
      <c r="N19" s="29"/>
    </row>
    <row r="20" spans="1:14" x14ac:dyDescent="0.2">
      <c r="A20" t="s">
        <v>75</v>
      </c>
      <c r="B20" s="29">
        <v>150</v>
      </c>
      <c r="C20" s="29">
        <v>150</v>
      </c>
      <c r="D20" s="29">
        <v>150</v>
      </c>
      <c r="E20" s="29">
        <v>150</v>
      </c>
      <c r="F20" s="29">
        <v>150</v>
      </c>
      <c r="G20" s="29">
        <v>150</v>
      </c>
      <c r="H20" s="29">
        <v>150</v>
      </c>
      <c r="I20" s="29">
        <v>150</v>
      </c>
      <c r="J20" s="29">
        <v>150</v>
      </c>
      <c r="K20" s="29">
        <v>150</v>
      </c>
      <c r="L20" s="29">
        <v>150</v>
      </c>
      <c r="M20" s="29">
        <v>150</v>
      </c>
      <c r="N20" s="29">
        <f>SUM(B20:M20)</f>
        <v>1800</v>
      </c>
    </row>
    <row r="21" spans="1:14" x14ac:dyDescent="0.2">
      <c r="A21" t="s">
        <v>76</v>
      </c>
      <c r="B21" s="29">
        <v>200</v>
      </c>
      <c r="C21" s="29">
        <v>300</v>
      </c>
      <c r="D21" s="29">
        <v>400</v>
      </c>
      <c r="E21" s="29">
        <v>300</v>
      </c>
      <c r="F21" s="29">
        <v>350</v>
      </c>
      <c r="G21" s="29">
        <v>400</v>
      </c>
      <c r="H21" s="29">
        <v>470</v>
      </c>
      <c r="I21" s="29">
        <v>400</v>
      </c>
      <c r="J21" s="29">
        <v>490</v>
      </c>
      <c r="K21" s="29">
        <v>490</v>
      </c>
      <c r="L21" s="29">
        <v>490</v>
      </c>
      <c r="M21" s="29">
        <v>490</v>
      </c>
      <c r="N21" s="29">
        <f t="shared" ref="N21:N33" si="4">SUM(B21:M21)</f>
        <v>4780</v>
      </c>
    </row>
    <row r="22" spans="1:14" x14ac:dyDescent="0.2">
      <c r="B22" s="29"/>
      <c r="C22" s="29"/>
      <c r="D22" s="29"/>
      <c r="E22" s="29"/>
      <c r="F22" s="29"/>
      <c r="G22" s="29"/>
      <c r="H22" s="29"/>
      <c r="I22" s="29"/>
      <c r="J22" s="29"/>
      <c r="K22" s="29"/>
      <c r="L22" s="29"/>
      <c r="M22" s="29"/>
      <c r="N22" s="29"/>
    </row>
    <row r="23" spans="1:14" x14ac:dyDescent="0.2">
      <c r="A23" s="16" t="s">
        <v>77</v>
      </c>
      <c r="B23" s="29">
        <f>SUM(B21,B20)</f>
        <v>350</v>
      </c>
      <c r="C23" s="29">
        <f t="shared" ref="C23:M23" si="5">SUM(C21,C20)</f>
        <v>450</v>
      </c>
      <c r="D23" s="29">
        <f t="shared" si="5"/>
        <v>550</v>
      </c>
      <c r="E23" s="29">
        <f t="shared" si="5"/>
        <v>450</v>
      </c>
      <c r="F23" s="29">
        <f t="shared" si="5"/>
        <v>500</v>
      </c>
      <c r="G23" s="29">
        <f t="shared" si="5"/>
        <v>550</v>
      </c>
      <c r="H23" s="29">
        <f t="shared" si="5"/>
        <v>620</v>
      </c>
      <c r="I23" s="29">
        <f t="shared" si="5"/>
        <v>550</v>
      </c>
      <c r="J23" s="29">
        <f t="shared" si="5"/>
        <v>640</v>
      </c>
      <c r="K23" s="29">
        <f t="shared" si="5"/>
        <v>640</v>
      </c>
      <c r="L23" s="29">
        <f t="shared" si="5"/>
        <v>640</v>
      </c>
      <c r="M23" s="29">
        <f t="shared" si="5"/>
        <v>640</v>
      </c>
      <c r="N23" s="29">
        <f t="shared" si="4"/>
        <v>6580</v>
      </c>
    </row>
    <row r="24" spans="1:14" x14ac:dyDescent="0.2">
      <c r="B24" s="29"/>
      <c r="C24" s="29"/>
      <c r="D24" s="29"/>
      <c r="E24" s="29"/>
      <c r="F24" s="29"/>
      <c r="G24" s="29"/>
      <c r="H24" s="29"/>
      <c r="I24" s="29"/>
      <c r="J24" s="29"/>
      <c r="K24" s="29"/>
      <c r="L24" s="29"/>
      <c r="M24" s="29"/>
      <c r="N24" s="29"/>
    </row>
    <row r="25" spans="1:14" x14ac:dyDescent="0.2">
      <c r="B25" s="29"/>
      <c r="C25" s="29"/>
      <c r="D25" s="29"/>
      <c r="E25" s="29"/>
      <c r="F25" s="29"/>
      <c r="G25" s="29"/>
      <c r="H25" s="29"/>
      <c r="I25" s="29"/>
      <c r="J25" s="29"/>
      <c r="K25" s="29"/>
      <c r="L25" s="29"/>
      <c r="M25" s="29"/>
      <c r="N25" s="29"/>
    </row>
    <row r="26" spans="1:14" x14ac:dyDescent="0.2">
      <c r="A26" s="2" t="s">
        <v>79</v>
      </c>
      <c r="B26" s="29">
        <f>SUM(B16,B23)</f>
        <v>590</v>
      </c>
      <c r="C26" s="29">
        <f t="shared" ref="C26:M26" si="6">SUM(C16,C23)</f>
        <v>710</v>
      </c>
      <c r="D26" s="29">
        <f t="shared" si="6"/>
        <v>830</v>
      </c>
      <c r="E26" s="29">
        <f t="shared" si="6"/>
        <v>750</v>
      </c>
      <c r="F26" s="29">
        <f t="shared" si="6"/>
        <v>818</v>
      </c>
      <c r="G26" s="29">
        <f t="shared" si="6"/>
        <v>870</v>
      </c>
      <c r="H26" s="29">
        <f t="shared" si="6"/>
        <v>958</v>
      </c>
      <c r="I26" s="29">
        <f t="shared" si="6"/>
        <v>890</v>
      </c>
      <c r="J26" s="29">
        <f t="shared" si="6"/>
        <v>990</v>
      </c>
      <c r="K26" s="29">
        <f t="shared" si="6"/>
        <v>1010</v>
      </c>
      <c r="L26" s="29">
        <f t="shared" si="6"/>
        <v>1020</v>
      </c>
      <c r="M26" s="29">
        <f t="shared" si="6"/>
        <v>1040</v>
      </c>
      <c r="N26" s="29">
        <f t="shared" si="4"/>
        <v>10476</v>
      </c>
    </row>
    <row r="27" spans="1:14" x14ac:dyDescent="0.2">
      <c r="B27" s="29"/>
      <c r="C27" s="29"/>
      <c r="D27" s="29"/>
      <c r="E27" s="29"/>
      <c r="F27" s="29"/>
      <c r="G27" s="29"/>
      <c r="H27" s="29"/>
      <c r="I27" s="29"/>
      <c r="J27" s="29"/>
      <c r="K27" s="29"/>
      <c r="L27" s="29"/>
      <c r="M27" s="29"/>
      <c r="N27" s="29"/>
    </row>
    <row r="28" spans="1:14" x14ac:dyDescent="0.2">
      <c r="A28" t="s">
        <v>80</v>
      </c>
      <c r="B28" s="29">
        <f>B9</f>
        <v>1200</v>
      </c>
      <c r="C28" s="29">
        <f t="shared" ref="C28:M28" si="7">C9</f>
        <v>1300</v>
      </c>
      <c r="D28" s="29">
        <f t="shared" si="7"/>
        <v>1400</v>
      </c>
      <c r="E28" s="29">
        <f t="shared" si="7"/>
        <v>1500</v>
      </c>
      <c r="F28" s="29">
        <f t="shared" si="7"/>
        <v>1590</v>
      </c>
      <c r="G28" s="29">
        <f t="shared" si="7"/>
        <v>1600</v>
      </c>
      <c r="H28" s="29">
        <f t="shared" si="7"/>
        <v>1690</v>
      </c>
      <c r="I28" s="29">
        <f t="shared" si="7"/>
        <v>1700</v>
      </c>
      <c r="J28" s="29">
        <f t="shared" si="7"/>
        <v>1750</v>
      </c>
      <c r="K28" s="29">
        <f t="shared" si="7"/>
        <v>1800</v>
      </c>
      <c r="L28" s="29">
        <f t="shared" si="7"/>
        <v>1900</v>
      </c>
      <c r="M28" s="29">
        <f t="shared" si="7"/>
        <v>2000</v>
      </c>
      <c r="N28" s="29">
        <f t="shared" si="4"/>
        <v>19430</v>
      </c>
    </row>
    <row r="29" spans="1:14" x14ac:dyDescent="0.2">
      <c r="A29" t="s">
        <v>81</v>
      </c>
      <c r="B29" s="29">
        <f>B26</f>
        <v>590</v>
      </c>
      <c r="C29" s="29">
        <f t="shared" ref="C29:M29" si="8">C26</f>
        <v>710</v>
      </c>
      <c r="D29" s="29">
        <f t="shared" si="8"/>
        <v>830</v>
      </c>
      <c r="E29" s="29">
        <f t="shared" si="8"/>
        <v>750</v>
      </c>
      <c r="F29" s="29">
        <f t="shared" si="8"/>
        <v>818</v>
      </c>
      <c r="G29" s="29">
        <f t="shared" si="8"/>
        <v>870</v>
      </c>
      <c r="H29" s="29">
        <f t="shared" si="8"/>
        <v>958</v>
      </c>
      <c r="I29" s="29">
        <f t="shared" si="8"/>
        <v>890</v>
      </c>
      <c r="J29" s="29">
        <f t="shared" si="8"/>
        <v>990</v>
      </c>
      <c r="K29" s="29">
        <f t="shared" si="8"/>
        <v>1010</v>
      </c>
      <c r="L29" s="29">
        <f t="shared" si="8"/>
        <v>1020</v>
      </c>
      <c r="M29" s="29">
        <f t="shared" si="8"/>
        <v>1040</v>
      </c>
      <c r="N29" s="29">
        <f t="shared" si="4"/>
        <v>10476</v>
      </c>
    </row>
    <row r="30" spans="1:14" x14ac:dyDescent="0.2">
      <c r="B30" s="29"/>
      <c r="C30" s="29"/>
      <c r="D30" s="29"/>
      <c r="E30" s="29"/>
      <c r="F30" s="29"/>
      <c r="G30" s="29"/>
      <c r="H30" s="29"/>
      <c r="I30" s="29"/>
      <c r="J30" s="29"/>
      <c r="K30" s="29"/>
      <c r="L30" s="29"/>
      <c r="M30" s="29"/>
      <c r="N30" s="29"/>
    </row>
    <row r="31" spans="1:14" x14ac:dyDescent="0.2">
      <c r="A31" s="2" t="s">
        <v>84</v>
      </c>
      <c r="B31" s="29">
        <f>B28-B29</f>
        <v>610</v>
      </c>
      <c r="C31" s="29">
        <f t="shared" ref="C31:M31" si="9">C28-C29</f>
        <v>590</v>
      </c>
      <c r="D31" s="29">
        <f t="shared" si="9"/>
        <v>570</v>
      </c>
      <c r="E31" s="29">
        <f t="shared" si="9"/>
        <v>750</v>
      </c>
      <c r="F31" s="29">
        <f t="shared" si="9"/>
        <v>772</v>
      </c>
      <c r="G31" s="29">
        <f t="shared" si="9"/>
        <v>730</v>
      </c>
      <c r="H31" s="29">
        <f t="shared" si="9"/>
        <v>732</v>
      </c>
      <c r="I31" s="29">
        <f t="shared" si="9"/>
        <v>810</v>
      </c>
      <c r="J31" s="29">
        <f t="shared" si="9"/>
        <v>760</v>
      </c>
      <c r="K31" s="29">
        <f t="shared" si="9"/>
        <v>790</v>
      </c>
      <c r="L31" s="29">
        <f t="shared" si="9"/>
        <v>880</v>
      </c>
      <c r="M31" s="29">
        <f t="shared" si="9"/>
        <v>960</v>
      </c>
      <c r="N31" s="29">
        <f t="shared" si="4"/>
        <v>8954</v>
      </c>
    </row>
    <row r="32" spans="1:14" x14ac:dyDescent="0.2">
      <c r="A32" t="s">
        <v>85</v>
      </c>
      <c r="B32" s="29">
        <v>0</v>
      </c>
      <c r="C32" s="29">
        <v>0</v>
      </c>
      <c r="D32" s="29">
        <v>0</v>
      </c>
      <c r="E32" s="29">
        <v>0</v>
      </c>
      <c r="F32" s="29">
        <v>0</v>
      </c>
      <c r="G32" s="29">
        <v>0</v>
      </c>
      <c r="H32" s="29">
        <v>0</v>
      </c>
      <c r="I32" s="29">
        <v>0</v>
      </c>
      <c r="J32" s="29">
        <v>0</v>
      </c>
      <c r="K32" s="29">
        <v>0</v>
      </c>
      <c r="L32" s="29">
        <v>0</v>
      </c>
      <c r="M32" s="29">
        <v>0</v>
      </c>
      <c r="N32" s="29"/>
    </row>
    <row r="33" spans="1:14" x14ac:dyDescent="0.2">
      <c r="A33" t="s">
        <v>86</v>
      </c>
      <c r="B33" s="29">
        <f>SUM(B3,B31)</f>
        <v>610</v>
      </c>
      <c r="C33" s="29">
        <f t="shared" ref="C33:M33" si="10">SUM(C3,C31)</f>
        <v>1200</v>
      </c>
      <c r="D33" s="29">
        <f t="shared" si="10"/>
        <v>1770</v>
      </c>
      <c r="E33" s="29">
        <f t="shared" si="10"/>
        <v>2520</v>
      </c>
      <c r="F33" s="29">
        <f t="shared" si="10"/>
        <v>3292</v>
      </c>
      <c r="G33" s="29">
        <f t="shared" si="10"/>
        <v>4022</v>
      </c>
      <c r="H33" s="29">
        <f t="shared" si="10"/>
        <v>4754</v>
      </c>
      <c r="I33" s="29">
        <f t="shared" si="10"/>
        <v>5564</v>
      </c>
      <c r="J33" s="29">
        <f t="shared" si="10"/>
        <v>6324</v>
      </c>
      <c r="K33" s="29">
        <f t="shared" si="10"/>
        <v>7114</v>
      </c>
      <c r="L33" s="29">
        <f t="shared" si="10"/>
        <v>7994</v>
      </c>
      <c r="M33" s="29">
        <f t="shared" si="10"/>
        <v>8954</v>
      </c>
      <c r="N33" s="29">
        <f t="shared" si="4"/>
        <v>54118</v>
      </c>
    </row>
    <row r="34" spans="1:14" x14ac:dyDescent="0.2">
      <c r="N34" s="19"/>
    </row>
    <row r="35" spans="1:14" x14ac:dyDescent="0.2">
      <c r="N35" s="20"/>
    </row>
    <row r="36" spans="1:14" x14ac:dyDescent="0.2">
      <c r="N36" s="21"/>
    </row>
    <row r="37" spans="1:14" ht="18" x14ac:dyDescent="0.2">
      <c r="C37" s="17"/>
      <c r="N37" s="21"/>
    </row>
    <row r="38" spans="1:14" x14ac:dyDescent="0.2">
      <c r="N38" s="22"/>
    </row>
    <row r="39" spans="1:14" x14ac:dyDescent="0.2">
      <c r="N39" s="22"/>
    </row>
    <row r="40" spans="1:14" x14ac:dyDescent="0.2">
      <c r="N40" s="21"/>
    </row>
    <row r="41" spans="1:14" x14ac:dyDescent="0.2">
      <c r="N41" s="23"/>
    </row>
    <row r="42" spans="1:14" x14ac:dyDescent="0.2">
      <c r="N42" s="19"/>
    </row>
    <row r="43" spans="1:14" x14ac:dyDescent="0.2">
      <c r="N43" s="18"/>
    </row>
    <row r="44" spans="1:14" x14ac:dyDescent="0.2">
      <c r="N44" s="18"/>
    </row>
    <row r="45" spans="1:14" x14ac:dyDescent="0.2">
      <c r="N45" s="18"/>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479F1-354D-4447-811C-763764FC9EB1}">
  <dimension ref="A1:K37"/>
  <sheetViews>
    <sheetView tabSelected="1" workbookViewId="0">
      <selection activeCell="H12" sqref="H12"/>
    </sheetView>
  </sheetViews>
  <sheetFormatPr baseColWidth="10" defaultRowHeight="16" x14ac:dyDescent="0.2"/>
  <cols>
    <col min="1" max="1" width="19.6640625" customWidth="1"/>
    <col min="4" max="4" width="20.33203125" customWidth="1"/>
    <col min="10" max="10" width="17.6640625" customWidth="1"/>
  </cols>
  <sheetData>
    <row r="1" spans="1:11" x14ac:dyDescent="0.2">
      <c r="A1" t="s">
        <v>5</v>
      </c>
    </row>
    <row r="3" spans="1:11" x14ac:dyDescent="0.2">
      <c r="A3" s="2" t="s">
        <v>110</v>
      </c>
      <c r="D3" s="2" t="s">
        <v>109</v>
      </c>
      <c r="E3" s="2"/>
    </row>
    <row r="4" spans="1:11" x14ac:dyDescent="0.2">
      <c r="A4" s="2" t="s">
        <v>106</v>
      </c>
      <c r="D4" t="s">
        <v>111</v>
      </c>
      <c r="E4">
        <v>1500</v>
      </c>
    </row>
    <row r="5" spans="1:11" x14ac:dyDescent="0.2">
      <c r="A5" t="s">
        <v>107</v>
      </c>
      <c r="B5">
        <v>5000</v>
      </c>
      <c r="D5" t="s">
        <v>74</v>
      </c>
      <c r="E5">
        <v>0</v>
      </c>
    </row>
    <row r="6" spans="1:11" x14ac:dyDescent="0.2">
      <c r="A6" t="s">
        <v>108</v>
      </c>
      <c r="B6">
        <v>2000</v>
      </c>
      <c r="D6" t="s">
        <v>130</v>
      </c>
      <c r="E6">
        <v>2500</v>
      </c>
    </row>
    <row r="7" spans="1:11" x14ac:dyDescent="0.2">
      <c r="A7" t="s">
        <v>27</v>
      </c>
      <c r="B7">
        <v>3000</v>
      </c>
    </row>
    <row r="8" spans="1:11" x14ac:dyDescent="0.2">
      <c r="J8" s="2"/>
      <c r="K8" s="2"/>
    </row>
    <row r="9" spans="1:11" x14ac:dyDescent="0.2">
      <c r="A9" s="2"/>
      <c r="B9" s="2"/>
    </row>
    <row r="10" spans="1:11" x14ac:dyDescent="0.2">
      <c r="A10" s="2"/>
      <c r="D10" s="2" t="s">
        <v>112</v>
      </c>
    </row>
    <row r="11" spans="1:11" x14ac:dyDescent="0.2">
      <c r="D11" t="s">
        <v>126</v>
      </c>
      <c r="F11">
        <v>6000</v>
      </c>
    </row>
    <row r="12" spans="1:11" x14ac:dyDescent="0.2">
      <c r="D12" t="s">
        <v>113</v>
      </c>
      <c r="F12">
        <v>0</v>
      </c>
    </row>
    <row r="15" spans="1:11" x14ac:dyDescent="0.2">
      <c r="A15" s="2"/>
      <c r="B15" s="2"/>
      <c r="J15" s="2"/>
    </row>
    <row r="17" spans="1:6" x14ac:dyDescent="0.2">
      <c r="A17" s="2" t="s">
        <v>131</v>
      </c>
      <c r="B17" s="2">
        <f>SUM(B5:B7)</f>
        <v>10000</v>
      </c>
      <c r="C17" s="2"/>
      <c r="D17" s="2" t="s">
        <v>127</v>
      </c>
      <c r="E17" s="2"/>
      <c r="F17" s="2">
        <f>SUM(E4:E6,F11)</f>
        <v>10000</v>
      </c>
    </row>
    <row r="22" spans="1:6" ht="19" x14ac:dyDescent="0.25">
      <c r="D22" s="14" t="s">
        <v>63</v>
      </c>
    </row>
    <row r="24" spans="1:6" x14ac:dyDescent="0.2">
      <c r="D24" s="7" t="s">
        <v>58</v>
      </c>
    </row>
    <row r="26" spans="1:6" x14ac:dyDescent="0.2">
      <c r="D26" s="7" t="s">
        <v>64</v>
      </c>
    </row>
    <row r="28" spans="1:6" ht="17" x14ac:dyDescent="0.25">
      <c r="D28" s="8" t="s">
        <v>59</v>
      </c>
    </row>
    <row r="29" spans="1:6" ht="17" x14ac:dyDescent="0.25">
      <c r="D29" s="8" t="s">
        <v>60</v>
      </c>
    </row>
    <row r="30" spans="1:6" ht="17" x14ac:dyDescent="0.25">
      <c r="D30" s="8" t="s">
        <v>61</v>
      </c>
    </row>
    <row r="31" spans="1:6" ht="17" x14ac:dyDescent="0.25">
      <c r="D31" s="8" t="s">
        <v>62</v>
      </c>
    </row>
    <row r="33" spans="4:4" x14ac:dyDescent="0.2">
      <c r="D33" s="8" t="s">
        <v>48</v>
      </c>
    </row>
    <row r="34" spans="4:4" x14ac:dyDescent="0.2">
      <c r="D34" s="7" t="s">
        <v>65</v>
      </c>
    </row>
    <row r="35" spans="4:4" x14ac:dyDescent="0.2">
      <c r="D35" s="7" t="s">
        <v>66</v>
      </c>
    </row>
    <row r="36" spans="4:4" x14ac:dyDescent="0.2">
      <c r="D36" s="7" t="s">
        <v>83</v>
      </c>
    </row>
    <row r="37" spans="4:4" ht="17" x14ac:dyDescent="0.25">
      <c r="D37" s="15"/>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63A53-A6F0-3C46-8002-E2243A3B1E54}">
  <dimension ref="A1:N23"/>
  <sheetViews>
    <sheetView zoomScale="116" workbookViewId="0">
      <selection activeCell="B26" sqref="B26"/>
    </sheetView>
  </sheetViews>
  <sheetFormatPr baseColWidth="10" defaultRowHeight="16" x14ac:dyDescent="0.2"/>
  <cols>
    <col min="1" max="1" width="36.5" customWidth="1"/>
    <col min="14" max="14" width="12" bestFit="1" customWidth="1"/>
  </cols>
  <sheetData>
    <row r="1" spans="1:14" x14ac:dyDescent="0.2">
      <c r="A1" t="s">
        <v>1</v>
      </c>
    </row>
    <row r="2" spans="1:14" x14ac:dyDescent="0.2">
      <c r="B2" t="s">
        <v>7</v>
      </c>
      <c r="C2" t="s">
        <v>8</v>
      </c>
      <c r="D2" t="s">
        <v>9</v>
      </c>
      <c r="E2" t="s">
        <v>10</v>
      </c>
      <c r="F2" t="s">
        <v>11</v>
      </c>
      <c r="G2" t="s">
        <v>12</v>
      </c>
      <c r="H2" t="s">
        <v>13</v>
      </c>
      <c r="I2" t="s">
        <v>14</v>
      </c>
      <c r="J2" t="s">
        <v>15</v>
      </c>
      <c r="K2" t="s">
        <v>16</v>
      </c>
      <c r="L2" t="s">
        <v>17</v>
      </c>
      <c r="M2" t="s">
        <v>18</v>
      </c>
      <c r="N2" t="s">
        <v>19</v>
      </c>
    </row>
    <row r="3" spans="1:14" x14ac:dyDescent="0.2">
      <c r="A3" s="2" t="s">
        <v>6</v>
      </c>
      <c r="B3" s="29">
        <v>1830</v>
      </c>
      <c r="C3" s="29">
        <v>1840</v>
      </c>
      <c r="D3" s="29">
        <v>2050</v>
      </c>
      <c r="E3" s="29">
        <v>2150</v>
      </c>
      <c r="F3" s="29">
        <v>2200</v>
      </c>
      <c r="G3" s="29">
        <v>2350</v>
      </c>
      <c r="H3" s="29">
        <v>2400</v>
      </c>
      <c r="I3" s="29">
        <v>2470</v>
      </c>
      <c r="J3" s="29">
        <v>2500</v>
      </c>
      <c r="K3" s="29">
        <v>2650</v>
      </c>
      <c r="L3" s="29">
        <v>2800</v>
      </c>
      <c r="M3" s="29">
        <v>3000</v>
      </c>
      <c r="N3" s="29">
        <f>SUM(B3:M3)</f>
        <v>28240</v>
      </c>
    </row>
    <row r="4" spans="1:14" x14ac:dyDescent="0.2">
      <c r="A4" t="s">
        <v>121</v>
      </c>
      <c r="B4" s="29">
        <v>880</v>
      </c>
      <c r="C4" s="29">
        <v>990</v>
      </c>
      <c r="D4" s="29">
        <v>1050</v>
      </c>
      <c r="E4" s="29">
        <v>1100</v>
      </c>
      <c r="F4" s="29">
        <v>1200</v>
      </c>
      <c r="G4" s="29">
        <v>1150</v>
      </c>
      <c r="H4" s="29">
        <v>1100</v>
      </c>
      <c r="I4" s="29">
        <v>1300</v>
      </c>
      <c r="J4" s="29">
        <v>1400</v>
      </c>
      <c r="K4" s="29">
        <v>1450</v>
      </c>
      <c r="L4" s="29">
        <v>1500</v>
      </c>
      <c r="M4" s="29">
        <v>1600</v>
      </c>
      <c r="N4" s="29">
        <f t="shared" ref="N4:N7" si="0">SUM(B4:M4)</f>
        <v>14720</v>
      </c>
    </row>
    <row r="5" spans="1:14" x14ac:dyDescent="0.2">
      <c r="A5" t="s">
        <v>122</v>
      </c>
      <c r="B5" s="29">
        <v>950</v>
      </c>
      <c r="C5" s="29">
        <v>850</v>
      </c>
      <c r="D5" s="29">
        <v>1000</v>
      </c>
      <c r="E5" s="29">
        <v>1050</v>
      </c>
      <c r="F5" s="29">
        <v>1000</v>
      </c>
      <c r="G5" s="29">
        <v>1200</v>
      </c>
      <c r="H5" s="29">
        <v>1300</v>
      </c>
      <c r="I5" s="29">
        <v>1000</v>
      </c>
      <c r="J5" s="29">
        <v>1100</v>
      </c>
      <c r="K5" s="29">
        <v>1200</v>
      </c>
      <c r="L5" s="29">
        <v>1350</v>
      </c>
      <c r="M5" s="29">
        <v>1400</v>
      </c>
      <c r="N5" s="29">
        <f t="shared" si="0"/>
        <v>13400</v>
      </c>
    </row>
    <row r="6" spans="1:14" x14ac:dyDescent="0.2">
      <c r="B6" s="29"/>
      <c r="C6" s="29"/>
      <c r="D6" s="29"/>
      <c r="E6" s="29"/>
      <c r="F6" s="29"/>
      <c r="G6" s="29"/>
      <c r="H6" s="29"/>
      <c r="I6" s="29"/>
      <c r="J6" s="29"/>
      <c r="K6" s="29"/>
      <c r="L6" s="29"/>
      <c r="M6" s="29"/>
      <c r="N6" s="29"/>
    </row>
    <row r="7" spans="1:14" x14ac:dyDescent="0.2">
      <c r="A7" s="2" t="s">
        <v>55</v>
      </c>
      <c r="B7" s="29">
        <f>SUM(B4:B5)</f>
        <v>1830</v>
      </c>
      <c r="C7" s="29">
        <f>SUM(C4:C5)</f>
        <v>1840</v>
      </c>
      <c r="D7" s="29">
        <f t="shared" ref="D7:M7" si="1">SUM(D4:D5)</f>
        <v>2050</v>
      </c>
      <c r="E7" s="29">
        <f t="shared" si="1"/>
        <v>2150</v>
      </c>
      <c r="F7" s="29">
        <f t="shared" si="1"/>
        <v>2200</v>
      </c>
      <c r="G7" s="29">
        <f t="shared" si="1"/>
        <v>2350</v>
      </c>
      <c r="H7" s="29">
        <f t="shared" si="1"/>
        <v>2400</v>
      </c>
      <c r="I7" s="29">
        <f t="shared" si="1"/>
        <v>2300</v>
      </c>
      <c r="J7" s="29">
        <f t="shared" si="1"/>
        <v>2500</v>
      </c>
      <c r="K7" s="29">
        <f t="shared" si="1"/>
        <v>2650</v>
      </c>
      <c r="L7" s="29">
        <f t="shared" si="1"/>
        <v>2850</v>
      </c>
      <c r="M7" s="29">
        <f t="shared" si="1"/>
        <v>3000</v>
      </c>
      <c r="N7" s="29">
        <f t="shared" si="0"/>
        <v>28120</v>
      </c>
    </row>
    <row r="8" spans="1:14" x14ac:dyDescent="0.2">
      <c r="A8" s="2" t="s">
        <v>92</v>
      </c>
      <c r="B8" s="29">
        <f>20%*B7</f>
        <v>366</v>
      </c>
      <c r="C8" s="29">
        <f t="shared" ref="C8:M8" si="2">20%*C7</f>
        <v>368</v>
      </c>
      <c r="D8" s="29">
        <f t="shared" si="2"/>
        <v>410</v>
      </c>
      <c r="E8" s="29">
        <f t="shared" si="2"/>
        <v>430</v>
      </c>
      <c r="F8" s="29">
        <f t="shared" si="2"/>
        <v>440</v>
      </c>
      <c r="G8" s="29">
        <f t="shared" si="2"/>
        <v>470</v>
      </c>
      <c r="H8" s="29">
        <f t="shared" si="2"/>
        <v>480</v>
      </c>
      <c r="I8" s="29">
        <f t="shared" si="2"/>
        <v>460</v>
      </c>
      <c r="J8" s="29">
        <f t="shared" si="2"/>
        <v>500</v>
      </c>
      <c r="K8" s="29">
        <f t="shared" si="2"/>
        <v>530</v>
      </c>
      <c r="L8" s="29">
        <f t="shared" si="2"/>
        <v>570</v>
      </c>
      <c r="M8" s="29">
        <f t="shared" si="2"/>
        <v>600</v>
      </c>
      <c r="N8" s="29">
        <f>SUM(B8:M8)</f>
        <v>5624</v>
      </c>
    </row>
    <row r="9" spans="1:14" x14ac:dyDescent="0.2">
      <c r="B9" s="29"/>
      <c r="C9" s="29"/>
      <c r="D9" s="29"/>
      <c r="E9" s="29"/>
      <c r="F9" s="29"/>
      <c r="G9" s="29"/>
      <c r="H9" s="29"/>
      <c r="I9" s="29"/>
      <c r="J9" s="29"/>
      <c r="K9" s="29"/>
      <c r="L9" s="29"/>
      <c r="M9" s="29"/>
      <c r="N9" s="29"/>
    </row>
    <row r="10" spans="1:14" x14ac:dyDescent="0.2">
      <c r="A10" s="2" t="s">
        <v>57</v>
      </c>
      <c r="B10" s="29">
        <f>B3-B8</f>
        <v>1464</v>
      </c>
      <c r="C10" s="29">
        <f>C3-C8</f>
        <v>1472</v>
      </c>
      <c r="D10" s="29">
        <f t="shared" ref="D10:M10" si="3">D3-D8</f>
        <v>1640</v>
      </c>
      <c r="E10" s="29">
        <f t="shared" si="3"/>
        <v>1720</v>
      </c>
      <c r="F10" s="29">
        <f t="shared" si="3"/>
        <v>1760</v>
      </c>
      <c r="G10" s="29">
        <f t="shared" si="3"/>
        <v>1880</v>
      </c>
      <c r="H10" s="29">
        <f t="shared" si="3"/>
        <v>1920</v>
      </c>
      <c r="I10" s="29">
        <f t="shared" si="3"/>
        <v>2010</v>
      </c>
      <c r="J10" s="29">
        <f t="shared" si="3"/>
        <v>2000</v>
      </c>
      <c r="K10" s="29">
        <f t="shared" si="3"/>
        <v>2120</v>
      </c>
      <c r="L10" s="29">
        <f t="shared" si="3"/>
        <v>2230</v>
      </c>
      <c r="M10" s="29">
        <f t="shared" si="3"/>
        <v>2400</v>
      </c>
      <c r="N10" s="29">
        <f>SUM(B10:M10)</f>
        <v>22616</v>
      </c>
    </row>
    <row r="11" spans="1:14" x14ac:dyDescent="0.2">
      <c r="B11" s="29"/>
      <c r="C11" s="29"/>
      <c r="D11" s="29"/>
      <c r="E11" s="29"/>
      <c r="F11" s="29"/>
      <c r="G11" s="29"/>
      <c r="H11" s="29"/>
      <c r="I11" s="29"/>
      <c r="J11" s="29"/>
      <c r="K11" s="29"/>
      <c r="L11" s="29"/>
      <c r="M11" s="29"/>
      <c r="N11" s="29"/>
    </row>
    <row r="12" spans="1:14" x14ac:dyDescent="0.2">
      <c r="A12" s="2" t="s">
        <v>56</v>
      </c>
      <c r="B12" s="29"/>
      <c r="C12" s="29"/>
      <c r="D12" s="29"/>
      <c r="E12" s="29"/>
      <c r="F12" s="29"/>
      <c r="G12" s="29"/>
      <c r="H12" s="29"/>
      <c r="I12" s="29"/>
      <c r="J12" s="29"/>
      <c r="K12" s="29"/>
      <c r="L12" s="29"/>
      <c r="M12" s="29"/>
      <c r="N12" s="29"/>
    </row>
    <row r="13" spans="1:14" x14ac:dyDescent="0.2">
      <c r="A13" t="s">
        <v>36</v>
      </c>
      <c r="B13" s="29">
        <v>0</v>
      </c>
      <c r="C13" s="29">
        <v>0</v>
      </c>
      <c r="D13" s="29">
        <v>0</v>
      </c>
      <c r="E13" s="29">
        <v>0</v>
      </c>
      <c r="F13" s="29">
        <v>0</v>
      </c>
      <c r="G13" s="29">
        <v>0</v>
      </c>
      <c r="H13" s="29">
        <v>0</v>
      </c>
      <c r="I13" s="29">
        <v>0</v>
      </c>
      <c r="J13" s="29">
        <v>0</v>
      </c>
      <c r="K13" s="29">
        <v>0</v>
      </c>
      <c r="L13" s="29">
        <v>0</v>
      </c>
      <c r="M13" s="29">
        <v>0</v>
      </c>
      <c r="N13" s="29">
        <v>0</v>
      </c>
    </row>
    <row r="14" spans="1:14" x14ac:dyDescent="0.2">
      <c r="A14" t="s">
        <v>37</v>
      </c>
      <c r="B14" s="29">
        <v>150</v>
      </c>
      <c r="C14" s="29">
        <v>150</v>
      </c>
      <c r="D14" s="29">
        <v>150</v>
      </c>
      <c r="E14" s="29">
        <v>150</v>
      </c>
      <c r="F14" s="29">
        <v>150</v>
      </c>
      <c r="G14" s="29">
        <v>150</v>
      </c>
      <c r="H14" s="29">
        <v>150</v>
      </c>
      <c r="I14" s="29">
        <v>150</v>
      </c>
      <c r="J14" s="29">
        <v>150</v>
      </c>
      <c r="K14" s="29">
        <v>150</v>
      </c>
      <c r="L14" s="29">
        <v>150</v>
      </c>
      <c r="M14" s="29">
        <v>150</v>
      </c>
      <c r="N14" s="29">
        <f t="shared" ref="N14:N15" si="4">SUM(B14:M14)</f>
        <v>1800</v>
      </c>
    </row>
    <row r="15" spans="1:14" x14ac:dyDescent="0.2">
      <c r="A15" t="s">
        <v>38</v>
      </c>
      <c r="B15" s="29">
        <v>0</v>
      </c>
      <c r="C15" s="29">
        <v>0</v>
      </c>
      <c r="D15" s="29">
        <v>0</v>
      </c>
      <c r="E15" s="29">
        <v>0</v>
      </c>
      <c r="F15" s="29">
        <v>0</v>
      </c>
      <c r="G15" s="29">
        <v>0</v>
      </c>
      <c r="H15" s="29">
        <v>0</v>
      </c>
      <c r="I15" s="29">
        <v>0</v>
      </c>
      <c r="J15" s="29">
        <v>0</v>
      </c>
      <c r="K15" s="29">
        <v>0</v>
      </c>
      <c r="L15" s="29">
        <v>0</v>
      </c>
      <c r="M15" s="29">
        <v>0</v>
      </c>
      <c r="N15" s="29">
        <f t="shared" si="4"/>
        <v>0</v>
      </c>
    </row>
    <row r="16" spans="1:14" x14ac:dyDescent="0.2">
      <c r="A16" t="s">
        <v>39</v>
      </c>
      <c r="B16" s="29">
        <v>300</v>
      </c>
      <c r="C16" s="29">
        <v>300</v>
      </c>
      <c r="D16" s="29">
        <v>370</v>
      </c>
      <c r="E16" s="29">
        <v>400</v>
      </c>
      <c r="F16" s="29">
        <v>400</v>
      </c>
      <c r="G16" s="29">
        <v>450</v>
      </c>
      <c r="H16" s="29">
        <v>450</v>
      </c>
      <c r="I16" s="29">
        <v>500</v>
      </c>
      <c r="J16" s="29">
        <v>500</v>
      </c>
      <c r="K16" s="29">
        <v>500</v>
      </c>
      <c r="L16" s="29">
        <v>600</v>
      </c>
      <c r="M16" s="29">
        <v>600</v>
      </c>
      <c r="N16" s="29">
        <f>SUM(B16:M16)</f>
        <v>5370</v>
      </c>
    </row>
    <row r="17" spans="1:14" x14ac:dyDescent="0.2">
      <c r="A17" t="s">
        <v>40</v>
      </c>
      <c r="B17" s="29">
        <v>0</v>
      </c>
      <c r="C17" s="29">
        <v>0</v>
      </c>
      <c r="D17" s="29">
        <v>0</v>
      </c>
      <c r="E17" s="29">
        <v>0</v>
      </c>
      <c r="F17" s="29">
        <v>0</v>
      </c>
      <c r="G17" s="29">
        <v>0</v>
      </c>
      <c r="H17" s="29">
        <v>0</v>
      </c>
      <c r="I17" s="29">
        <v>0</v>
      </c>
      <c r="J17" s="29">
        <v>0</v>
      </c>
      <c r="K17" s="29">
        <v>0</v>
      </c>
      <c r="L17" s="29">
        <v>0</v>
      </c>
      <c r="M17" s="29">
        <v>0</v>
      </c>
      <c r="N17" s="29">
        <v>0</v>
      </c>
    </row>
    <row r="18" spans="1:14" ht="15" customHeight="1" x14ac:dyDescent="0.2">
      <c r="A18" s="2"/>
      <c r="B18" s="29"/>
      <c r="C18" s="30"/>
      <c r="D18" s="29"/>
      <c r="E18" s="29"/>
      <c r="F18" s="29"/>
      <c r="G18" s="29"/>
      <c r="H18" s="29"/>
      <c r="I18" s="29"/>
      <c r="J18" s="29"/>
      <c r="K18" s="29"/>
      <c r="L18" s="29"/>
      <c r="M18" s="29"/>
      <c r="N18" s="29"/>
    </row>
    <row r="19" spans="1:14" ht="15" customHeight="1" x14ac:dyDescent="0.2">
      <c r="A19" s="2" t="s">
        <v>42</v>
      </c>
      <c r="B19" s="29">
        <f>SUM(B13:B17)</f>
        <v>450</v>
      </c>
      <c r="C19" s="29">
        <f t="shared" ref="C19:M19" si="5">SUM(C13:C17)</f>
        <v>450</v>
      </c>
      <c r="D19" s="29">
        <f t="shared" si="5"/>
        <v>520</v>
      </c>
      <c r="E19" s="29">
        <f t="shared" si="5"/>
        <v>550</v>
      </c>
      <c r="F19" s="29">
        <f t="shared" si="5"/>
        <v>550</v>
      </c>
      <c r="G19" s="29">
        <f t="shared" si="5"/>
        <v>600</v>
      </c>
      <c r="H19" s="29">
        <f t="shared" si="5"/>
        <v>600</v>
      </c>
      <c r="I19" s="29">
        <f t="shared" si="5"/>
        <v>650</v>
      </c>
      <c r="J19" s="29">
        <f t="shared" si="5"/>
        <v>650</v>
      </c>
      <c r="K19" s="29">
        <f t="shared" si="5"/>
        <v>650</v>
      </c>
      <c r="L19" s="29">
        <f t="shared" si="5"/>
        <v>750</v>
      </c>
      <c r="M19" s="29">
        <f t="shared" si="5"/>
        <v>750</v>
      </c>
      <c r="N19" s="29">
        <f>SUM(B19:M19)</f>
        <v>7170</v>
      </c>
    </row>
    <row r="20" spans="1:14" x14ac:dyDescent="0.2">
      <c r="A20" s="2"/>
      <c r="B20" s="29"/>
      <c r="C20" s="30"/>
      <c r="D20" s="29"/>
      <c r="E20" s="29"/>
      <c r="F20" s="29"/>
      <c r="G20" s="29"/>
      <c r="H20" s="29"/>
      <c r="I20" s="29"/>
      <c r="J20" s="29"/>
      <c r="K20" s="29"/>
      <c r="L20" s="29"/>
      <c r="M20" s="29"/>
      <c r="N20" s="29"/>
    </row>
    <row r="21" spans="1:14" x14ac:dyDescent="0.2">
      <c r="A21" s="2" t="s">
        <v>44</v>
      </c>
      <c r="B21" s="29">
        <f>B10-B19</f>
        <v>1014</v>
      </c>
      <c r="C21" s="29">
        <f t="shared" ref="C21:M21" si="6">C10-C19</f>
        <v>1022</v>
      </c>
      <c r="D21" s="29">
        <f t="shared" si="6"/>
        <v>1120</v>
      </c>
      <c r="E21" s="29">
        <f t="shared" si="6"/>
        <v>1170</v>
      </c>
      <c r="F21" s="29">
        <f t="shared" si="6"/>
        <v>1210</v>
      </c>
      <c r="G21" s="29">
        <f t="shared" si="6"/>
        <v>1280</v>
      </c>
      <c r="H21" s="29">
        <f t="shared" si="6"/>
        <v>1320</v>
      </c>
      <c r="I21" s="29">
        <f t="shared" si="6"/>
        <v>1360</v>
      </c>
      <c r="J21" s="29">
        <f t="shared" si="6"/>
        <v>1350</v>
      </c>
      <c r="K21" s="29">
        <f t="shared" si="6"/>
        <v>1470</v>
      </c>
      <c r="L21" s="29">
        <f t="shared" si="6"/>
        <v>1480</v>
      </c>
      <c r="M21" s="29">
        <f t="shared" si="6"/>
        <v>1650</v>
      </c>
      <c r="N21" s="29">
        <f>SUM(B21:M21)</f>
        <v>15446</v>
      </c>
    </row>
    <row r="22" spans="1:14" x14ac:dyDescent="0.2">
      <c r="A22" t="s">
        <v>43</v>
      </c>
      <c r="B22" s="28">
        <v>0.15</v>
      </c>
      <c r="C22" s="28">
        <v>0.15</v>
      </c>
      <c r="D22" s="28">
        <v>0.15</v>
      </c>
      <c r="E22" s="28">
        <v>0.15</v>
      </c>
      <c r="F22" s="28">
        <v>0.15</v>
      </c>
      <c r="G22" s="28">
        <v>0.15</v>
      </c>
      <c r="H22" s="28">
        <v>0.15</v>
      </c>
      <c r="I22" s="28">
        <v>0.15</v>
      </c>
      <c r="J22" s="28">
        <v>0.15</v>
      </c>
      <c r="K22" s="28">
        <v>0.15</v>
      </c>
      <c r="L22" s="28">
        <v>0.15</v>
      </c>
      <c r="M22" s="28">
        <v>0.15</v>
      </c>
      <c r="N22" s="28">
        <v>0.15</v>
      </c>
    </row>
    <row r="23" spans="1:14" x14ac:dyDescent="0.2">
      <c r="A23" s="2" t="s">
        <v>44</v>
      </c>
      <c r="B23" s="29">
        <f>1014-152.1</f>
        <v>861.9</v>
      </c>
      <c r="C23" s="29">
        <f>1022-153.3</f>
        <v>868.7</v>
      </c>
      <c r="D23" s="29">
        <f>1120-168</f>
        <v>952</v>
      </c>
      <c r="E23" s="29">
        <f>1170-175.5</f>
        <v>994.5</v>
      </c>
      <c r="F23" s="29">
        <f>1210-181.5</f>
        <v>1028.5</v>
      </c>
      <c r="G23" s="29">
        <f>1280-192</f>
        <v>1088</v>
      </c>
      <c r="H23" s="29">
        <f>1320-198</f>
        <v>1122</v>
      </c>
      <c r="I23" s="29">
        <f>1360-204</f>
        <v>1156</v>
      </c>
      <c r="J23" s="29">
        <f>1350-202</f>
        <v>1148</v>
      </c>
      <c r="K23" s="29">
        <f>1470-220.5</f>
        <v>1249.5</v>
      </c>
      <c r="L23" s="29">
        <f>1480-222</f>
        <v>1258</v>
      </c>
      <c r="M23" s="29">
        <f>1650-247.5</f>
        <v>1402.5</v>
      </c>
      <c r="N23" s="29">
        <f>SUM(B23:M23)</f>
        <v>13129.6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BF850-74DF-2845-BA78-466C00D9CB41}">
  <dimension ref="A1:R34"/>
  <sheetViews>
    <sheetView topLeftCell="A26" workbookViewId="0">
      <selection activeCell="G40" sqref="G40"/>
    </sheetView>
  </sheetViews>
  <sheetFormatPr baseColWidth="10" defaultRowHeight="16" x14ac:dyDescent="0.2"/>
  <sheetData>
    <row r="1" spans="1:17" x14ac:dyDescent="0.2">
      <c r="A1" t="s">
        <v>3</v>
      </c>
    </row>
    <row r="3" spans="1:17" x14ac:dyDescent="0.2">
      <c r="E3" s="2" t="s">
        <v>94</v>
      </c>
      <c r="F3" s="2" t="s">
        <v>95</v>
      </c>
      <c r="G3" s="2" t="s">
        <v>96</v>
      </c>
      <c r="H3" s="2" t="s">
        <v>97</v>
      </c>
      <c r="I3" s="2" t="s">
        <v>98</v>
      </c>
      <c r="J3" s="2" t="s">
        <v>99</v>
      </c>
      <c r="K3" s="2" t="s">
        <v>100</v>
      </c>
      <c r="L3" s="2" t="s">
        <v>101</v>
      </c>
      <c r="M3" s="2" t="s">
        <v>102</v>
      </c>
      <c r="N3" s="2" t="s">
        <v>103</v>
      </c>
      <c r="O3" s="2" t="s">
        <v>104</v>
      </c>
      <c r="P3" s="2" t="s">
        <v>105</v>
      </c>
      <c r="Q3" s="2" t="s">
        <v>128</v>
      </c>
    </row>
    <row r="4" spans="1:17" x14ac:dyDescent="0.2">
      <c r="A4" s="2" t="s">
        <v>67</v>
      </c>
      <c r="E4" s="29">
        <v>0</v>
      </c>
      <c r="F4" s="29">
        <v>1014</v>
      </c>
      <c r="G4" s="29">
        <v>1022</v>
      </c>
      <c r="H4" s="29">
        <v>1120</v>
      </c>
      <c r="I4" s="29">
        <v>1170</v>
      </c>
      <c r="J4" s="29">
        <v>1210</v>
      </c>
      <c r="K4" s="29">
        <v>1280</v>
      </c>
      <c r="L4" s="29">
        <v>1320</v>
      </c>
      <c r="M4" s="29">
        <v>1360</v>
      </c>
      <c r="N4" s="29">
        <v>1350</v>
      </c>
      <c r="O4" s="29">
        <v>1470</v>
      </c>
      <c r="P4" s="29">
        <v>1480</v>
      </c>
      <c r="Q4" s="30">
        <v>1650</v>
      </c>
    </row>
    <row r="5" spans="1:17" x14ac:dyDescent="0.2">
      <c r="E5" s="29"/>
      <c r="F5" s="29"/>
      <c r="G5" s="29"/>
      <c r="H5" s="29"/>
      <c r="I5" s="29"/>
      <c r="J5" s="29"/>
      <c r="K5" s="29"/>
      <c r="L5" s="29"/>
      <c r="M5" s="29"/>
      <c r="N5" s="29"/>
      <c r="O5" s="29"/>
      <c r="P5" s="29"/>
    </row>
    <row r="6" spans="1:17" x14ac:dyDescent="0.2">
      <c r="A6" s="2" t="s">
        <v>70</v>
      </c>
      <c r="E6" s="29"/>
      <c r="F6" s="29"/>
      <c r="G6" s="29"/>
      <c r="H6" s="29"/>
      <c r="I6" s="29"/>
      <c r="J6" s="29"/>
      <c r="K6" s="29"/>
      <c r="L6" s="29"/>
      <c r="M6" s="29"/>
      <c r="N6" s="29"/>
      <c r="O6" s="29"/>
      <c r="P6" s="29"/>
    </row>
    <row r="7" spans="1:17" x14ac:dyDescent="0.2">
      <c r="A7" t="s">
        <v>69</v>
      </c>
      <c r="E7" s="29">
        <v>1830</v>
      </c>
      <c r="F7" s="29">
        <v>1840</v>
      </c>
      <c r="G7" s="29">
        <v>2050</v>
      </c>
      <c r="H7" s="29">
        <v>2150</v>
      </c>
      <c r="I7" s="29">
        <v>2200</v>
      </c>
      <c r="J7" s="29">
        <v>2350</v>
      </c>
      <c r="K7" s="29">
        <v>2400</v>
      </c>
      <c r="L7" s="29">
        <v>2470</v>
      </c>
      <c r="M7" s="29">
        <v>2500</v>
      </c>
      <c r="N7" s="29">
        <v>2650</v>
      </c>
      <c r="O7" s="29">
        <v>2800</v>
      </c>
      <c r="P7" s="29">
        <v>3000</v>
      </c>
      <c r="Q7" s="30">
        <f t="shared" ref="Q7:Q30" si="0">SUM(E7:P7)</f>
        <v>28240</v>
      </c>
    </row>
    <row r="8" spans="1:17" x14ac:dyDescent="0.2">
      <c r="A8" t="s">
        <v>68</v>
      </c>
      <c r="E8" s="29">
        <v>0</v>
      </c>
      <c r="F8" s="29">
        <v>0</v>
      </c>
      <c r="G8" s="29">
        <v>0</v>
      </c>
      <c r="H8" s="29">
        <v>0</v>
      </c>
      <c r="I8" s="29">
        <v>0</v>
      </c>
      <c r="J8" s="29">
        <v>0</v>
      </c>
      <c r="K8" s="29">
        <v>0</v>
      </c>
      <c r="L8" s="29">
        <v>0</v>
      </c>
      <c r="M8" s="29">
        <v>0</v>
      </c>
      <c r="N8" s="29">
        <v>0</v>
      </c>
      <c r="O8" s="29">
        <v>0</v>
      </c>
      <c r="P8" s="29">
        <v>0</v>
      </c>
      <c r="Q8" s="30"/>
    </row>
    <row r="9" spans="1:17" x14ac:dyDescent="0.2">
      <c r="E9" s="29"/>
      <c r="F9" s="29"/>
      <c r="G9" s="29"/>
      <c r="H9" s="29"/>
      <c r="I9" s="29"/>
      <c r="J9" s="29"/>
      <c r="K9" s="29"/>
      <c r="L9" s="29"/>
      <c r="M9" s="29"/>
      <c r="N9" s="29"/>
      <c r="O9" s="29"/>
      <c r="P9" s="29"/>
      <c r="Q9" s="30"/>
    </row>
    <row r="10" spans="1:17" x14ac:dyDescent="0.2">
      <c r="A10" s="2" t="s">
        <v>71</v>
      </c>
      <c r="E10" s="29">
        <v>1830</v>
      </c>
      <c r="F10" s="29">
        <v>1840</v>
      </c>
      <c r="G10" s="29">
        <v>2050</v>
      </c>
      <c r="H10" s="29">
        <v>2150</v>
      </c>
      <c r="I10" s="29">
        <v>2200</v>
      </c>
      <c r="J10" s="29">
        <f t="shared" ref="J10:P10" si="1">SUM(J7,J8)</f>
        <v>2350</v>
      </c>
      <c r="K10" s="29">
        <f t="shared" si="1"/>
        <v>2400</v>
      </c>
      <c r="L10" s="29">
        <f t="shared" si="1"/>
        <v>2470</v>
      </c>
      <c r="M10" s="29">
        <f t="shared" si="1"/>
        <v>2500</v>
      </c>
      <c r="N10" s="29">
        <f t="shared" si="1"/>
        <v>2650</v>
      </c>
      <c r="O10" s="29">
        <f t="shared" si="1"/>
        <v>2800</v>
      </c>
      <c r="P10" s="29">
        <f t="shared" si="1"/>
        <v>3000</v>
      </c>
      <c r="Q10" s="30">
        <f t="shared" si="0"/>
        <v>28240</v>
      </c>
    </row>
    <row r="11" spans="1:17" x14ac:dyDescent="0.2">
      <c r="A11" s="2"/>
      <c r="E11" s="29"/>
      <c r="F11" s="29"/>
      <c r="G11" s="29"/>
      <c r="H11" s="29"/>
      <c r="I11" s="29"/>
      <c r="J11" s="29"/>
      <c r="K11" s="29"/>
      <c r="L11" s="29"/>
      <c r="M11" s="29"/>
      <c r="N11" s="29"/>
      <c r="O11" s="29"/>
      <c r="P11" s="29"/>
      <c r="Q11" s="30"/>
    </row>
    <row r="12" spans="1:17" x14ac:dyDescent="0.2">
      <c r="A12" s="2" t="s">
        <v>82</v>
      </c>
      <c r="E12" s="29">
        <f>SUM(E10,E4)</f>
        <v>1830</v>
      </c>
      <c r="F12" s="29">
        <f t="shared" ref="F12:P12" si="2">SUM(F10,F4)</f>
        <v>2854</v>
      </c>
      <c r="G12" s="29">
        <f t="shared" si="2"/>
        <v>3072</v>
      </c>
      <c r="H12" s="29">
        <f t="shared" si="2"/>
        <v>3270</v>
      </c>
      <c r="I12" s="29">
        <f t="shared" si="2"/>
        <v>3370</v>
      </c>
      <c r="J12" s="29">
        <f t="shared" si="2"/>
        <v>3560</v>
      </c>
      <c r="K12" s="29">
        <f t="shared" si="2"/>
        <v>3680</v>
      </c>
      <c r="L12" s="29">
        <f t="shared" si="2"/>
        <v>3790</v>
      </c>
      <c r="M12" s="29">
        <f t="shared" si="2"/>
        <v>3860</v>
      </c>
      <c r="N12" s="29">
        <f t="shared" si="2"/>
        <v>4000</v>
      </c>
      <c r="O12" s="29">
        <f t="shared" si="2"/>
        <v>4270</v>
      </c>
      <c r="P12" s="29">
        <f t="shared" si="2"/>
        <v>4480</v>
      </c>
      <c r="Q12" s="30">
        <f t="shared" si="0"/>
        <v>42036</v>
      </c>
    </row>
    <row r="13" spans="1:17" x14ac:dyDescent="0.2">
      <c r="E13" s="29"/>
      <c r="F13" s="29"/>
      <c r="G13" s="29"/>
      <c r="H13" s="29"/>
      <c r="I13" s="29"/>
      <c r="J13" s="29"/>
      <c r="K13" s="29"/>
      <c r="L13" s="29"/>
      <c r="M13" s="29"/>
      <c r="N13" s="29"/>
      <c r="O13" s="29"/>
      <c r="P13" s="29"/>
      <c r="Q13" s="30"/>
    </row>
    <row r="14" spans="1:17" x14ac:dyDescent="0.2">
      <c r="A14" s="2" t="s">
        <v>72</v>
      </c>
      <c r="E14" s="29">
        <v>0</v>
      </c>
      <c r="F14" s="29">
        <v>0</v>
      </c>
      <c r="G14" s="29">
        <v>0</v>
      </c>
      <c r="H14" s="29">
        <v>0</v>
      </c>
      <c r="I14" s="29">
        <v>0</v>
      </c>
      <c r="J14" s="29">
        <v>0</v>
      </c>
      <c r="K14" s="29">
        <v>0</v>
      </c>
      <c r="L14" s="29">
        <v>0</v>
      </c>
      <c r="M14" s="29">
        <v>0</v>
      </c>
      <c r="N14" s="29">
        <v>0</v>
      </c>
      <c r="O14" s="29">
        <v>0</v>
      </c>
      <c r="P14" s="29">
        <v>0</v>
      </c>
      <c r="Q14" s="30">
        <f t="shared" si="0"/>
        <v>0</v>
      </c>
    </row>
    <row r="15" spans="1:17" x14ac:dyDescent="0.2">
      <c r="A15" s="2" t="s">
        <v>93</v>
      </c>
      <c r="E15" s="29">
        <f>20%*E12</f>
        <v>366</v>
      </c>
      <c r="F15" s="29">
        <f t="shared" ref="F15:P15" si="3">20%*F12</f>
        <v>570.80000000000007</v>
      </c>
      <c r="G15" s="29">
        <f t="shared" si="3"/>
        <v>614.40000000000009</v>
      </c>
      <c r="H15" s="29">
        <f t="shared" si="3"/>
        <v>654</v>
      </c>
      <c r="I15" s="29">
        <f t="shared" si="3"/>
        <v>674</v>
      </c>
      <c r="J15" s="29">
        <f t="shared" si="3"/>
        <v>712</v>
      </c>
      <c r="K15" s="29">
        <f t="shared" si="3"/>
        <v>736</v>
      </c>
      <c r="L15" s="29">
        <f t="shared" si="3"/>
        <v>758</v>
      </c>
      <c r="M15" s="29">
        <f t="shared" si="3"/>
        <v>772</v>
      </c>
      <c r="N15" s="29">
        <f t="shared" si="3"/>
        <v>800</v>
      </c>
      <c r="O15" s="29">
        <f t="shared" si="3"/>
        <v>854</v>
      </c>
      <c r="P15" s="29">
        <f t="shared" si="3"/>
        <v>896</v>
      </c>
      <c r="Q15" s="30">
        <f t="shared" si="0"/>
        <v>8407.2000000000007</v>
      </c>
    </row>
    <row r="16" spans="1:17" x14ac:dyDescent="0.2">
      <c r="E16" s="29"/>
      <c r="F16" s="29"/>
      <c r="G16" s="29"/>
      <c r="H16" s="29"/>
      <c r="I16" s="29"/>
      <c r="J16" s="29"/>
      <c r="K16" s="29"/>
      <c r="L16" s="29"/>
      <c r="M16" s="29"/>
      <c r="N16" s="29"/>
      <c r="O16" s="29"/>
      <c r="P16" s="29"/>
      <c r="Q16" s="30"/>
    </row>
    <row r="17" spans="1:17" x14ac:dyDescent="0.2">
      <c r="A17" s="16" t="s">
        <v>78</v>
      </c>
      <c r="E17" s="29">
        <f>SUM(E15,E14)</f>
        <v>366</v>
      </c>
      <c r="F17" s="29">
        <f t="shared" ref="F17:P17" si="4">SUM(F15,F14)</f>
        <v>570.80000000000007</v>
      </c>
      <c r="G17" s="29">
        <f t="shared" si="4"/>
        <v>614.40000000000009</v>
      </c>
      <c r="H17" s="29">
        <f t="shared" si="4"/>
        <v>654</v>
      </c>
      <c r="I17" s="29">
        <f t="shared" si="4"/>
        <v>674</v>
      </c>
      <c r="J17" s="29">
        <f t="shared" si="4"/>
        <v>712</v>
      </c>
      <c r="K17" s="29">
        <f t="shared" si="4"/>
        <v>736</v>
      </c>
      <c r="L17" s="29">
        <f t="shared" si="4"/>
        <v>758</v>
      </c>
      <c r="M17" s="29">
        <f t="shared" si="4"/>
        <v>772</v>
      </c>
      <c r="N17" s="29">
        <f t="shared" si="4"/>
        <v>800</v>
      </c>
      <c r="O17" s="29">
        <f t="shared" si="4"/>
        <v>854</v>
      </c>
      <c r="P17" s="29">
        <f t="shared" si="4"/>
        <v>896</v>
      </c>
      <c r="Q17" s="30">
        <f t="shared" si="0"/>
        <v>8407.2000000000007</v>
      </c>
    </row>
    <row r="18" spans="1:17" x14ac:dyDescent="0.2">
      <c r="A18" s="16"/>
      <c r="E18" s="29"/>
      <c r="F18" s="29"/>
      <c r="G18" s="29"/>
      <c r="H18" s="29"/>
      <c r="I18" s="29"/>
      <c r="J18" s="29"/>
      <c r="K18" s="29"/>
      <c r="L18" s="29"/>
      <c r="M18" s="29"/>
      <c r="N18" s="29"/>
      <c r="O18" s="29"/>
      <c r="P18" s="29"/>
      <c r="Q18" s="30"/>
    </row>
    <row r="19" spans="1:17" x14ac:dyDescent="0.2">
      <c r="A19" s="2" t="s">
        <v>73</v>
      </c>
      <c r="E19" s="29"/>
      <c r="F19" s="29"/>
      <c r="G19" s="29"/>
      <c r="H19" s="29"/>
      <c r="I19" s="29"/>
      <c r="J19" s="29"/>
      <c r="K19" s="29"/>
      <c r="L19" s="29"/>
      <c r="M19" s="29"/>
      <c r="N19" s="29"/>
      <c r="O19" s="29"/>
      <c r="P19" s="29"/>
      <c r="Q19" s="30"/>
    </row>
    <row r="20" spans="1:17" x14ac:dyDescent="0.2">
      <c r="A20" t="s">
        <v>74</v>
      </c>
      <c r="E20" s="29">
        <v>0</v>
      </c>
      <c r="F20" s="29">
        <v>0</v>
      </c>
      <c r="G20" s="29">
        <v>0</v>
      </c>
      <c r="H20" s="29">
        <v>0</v>
      </c>
      <c r="I20" s="29">
        <v>0</v>
      </c>
      <c r="J20" s="29">
        <v>0</v>
      </c>
      <c r="K20" s="29">
        <v>0</v>
      </c>
      <c r="L20" s="29">
        <v>0</v>
      </c>
      <c r="M20" s="29">
        <v>0</v>
      </c>
      <c r="N20" s="29">
        <v>0</v>
      </c>
      <c r="O20" s="29">
        <v>0</v>
      </c>
      <c r="P20" s="29">
        <v>0</v>
      </c>
      <c r="Q20" s="30"/>
    </row>
    <row r="21" spans="1:17" x14ac:dyDescent="0.2">
      <c r="A21" t="s">
        <v>75</v>
      </c>
      <c r="E21" s="29">
        <v>150</v>
      </c>
      <c r="F21" s="29">
        <v>150</v>
      </c>
      <c r="G21" s="29">
        <v>150</v>
      </c>
      <c r="H21" s="29">
        <v>150</v>
      </c>
      <c r="I21" s="29">
        <v>150</v>
      </c>
      <c r="J21" s="29">
        <v>150</v>
      </c>
      <c r="K21" s="29">
        <v>150</v>
      </c>
      <c r="L21" s="29">
        <v>150</v>
      </c>
      <c r="M21" s="29">
        <v>150</v>
      </c>
      <c r="N21" s="29">
        <v>150</v>
      </c>
      <c r="O21" s="29">
        <v>150</v>
      </c>
      <c r="P21" s="29">
        <v>150</v>
      </c>
      <c r="Q21" s="30">
        <f t="shared" si="0"/>
        <v>1800</v>
      </c>
    </row>
    <row r="22" spans="1:17" x14ac:dyDescent="0.2">
      <c r="A22" t="s">
        <v>76</v>
      </c>
      <c r="E22" s="29">
        <v>300</v>
      </c>
      <c r="F22" s="29">
        <v>300</v>
      </c>
      <c r="G22" s="29">
        <v>370</v>
      </c>
      <c r="H22" s="29">
        <v>400</v>
      </c>
      <c r="I22" s="29">
        <v>400</v>
      </c>
      <c r="J22" s="29">
        <v>450</v>
      </c>
      <c r="K22" s="29">
        <v>450</v>
      </c>
      <c r="L22" s="29">
        <v>500</v>
      </c>
      <c r="M22" s="29">
        <v>500</v>
      </c>
      <c r="N22" s="29">
        <v>500</v>
      </c>
      <c r="O22" s="29">
        <v>600</v>
      </c>
      <c r="P22" s="29">
        <v>600</v>
      </c>
      <c r="Q22" s="30">
        <f t="shared" si="0"/>
        <v>5370</v>
      </c>
    </row>
    <row r="23" spans="1:17" x14ac:dyDescent="0.2">
      <c r="E23" s="29"/>
      <c r="F23" s="29"/>
      <c r="G23" s="29"/>
      <c r="H23" s="29"/>
      <c r="I23" s="29"/>
      <c r="J23" s="29"/>
      <c r="K23" s="29"/>
      <c r="L23" s="29"/>
      <c r="M23" s="29"/>
      <c r="N23" s="29"/>
      <c r="O23" s="29"/>
      <c r="P23" s="29"/>
      <c r="Q23" s="30"/>
    </row>
    <row r="24" spans="1:17" x14ac:dyDescent="0.2">
      <c r="A24" s="16" t="s">
        <v>77</v>
      </c>
      <c r="E24" s="29">
        <f>SUM(E20:E22)</f>
        <v>450</v>
      </c>
      <c r="F24" s="29">
        <f t="shared" ref="F24:P24" si="5">SUM(F20:F22)</f>
        <v>450</v>
      </c>
      <c r="G24" s="29">
        <f t="shared" si="5"/>
        <v>520</v>
      </c>
      <c r="H24" s="29">
        <f t="shared" si="5"/>
        <v>550</v>
      </c>
      <c r="I24" s="29">
        <f t="shared" si="5"/>
        <v>550</v>
      </c>
      <c r="J24" s="29">
        <f t="shared" si="5"/>
        <v>600</v>
      </c>
      <c r="K24" s="29">
        <f t="shared" si="5"/>
        <v>600</v>
      </c>
      <c r="L24" s="29">
        <f t="shared" si="5"/>
        <v>650</v>
      </c>
      <c r="M24" s="29">
        <f t="shared" si="5"/>
        <v>650</v>
      </c>
      <c r="N24" s="29">
        <f t="shared" si="5"/>
        <v>650</v>
      </c>
      <c r="O24" s="29">
        <f t="shared" si="5"/>
        <v>750</v>
      </c>
      <c r="P24" s="29">
        <f t="shared" si="5"/>
        <v>750</v>
      </c>
      <c r="Q24" s="30">
        <f t="shared" si="0"/>
        <v>7170</v>
      </c>
    </row>
    <row r="25" spans="1:17" x14ac:dyDescent="0.2">
      <c r="E25" s="29"/>
      <c r="F25" s="29"/>
      <c r="G25" s="29"/>
      <c r="H25" s="29"/>
      <c r="I25" s="29"/>
      <c r="J25" s="29"/>
      <c r="K25" s="29"/>
      <c r="L25" s="29"/>
      <c r="M25" s="29"/>
      <c r="N25" s="29"/>
      <c r="O25" s="29"/>
      <c r="P25" s="29"/>
      <c r="Q25" s="30"/>
    </row>
    <row r="26" spans="1:17" x14ac:dyDescent="0.2">
      <c r="E26" s="29"/>
      <c r="F26" s="29"/>
      <c r="G26" s="29"/>
      <c r="H26" s="29"/>
      <c r="I26" s="29"/>
      <c r="J26" s="29"/>
      <c r="K26" s="29"/>
      <c r="L26" s="29"/>
      <c r="M26" s="29"/>
      <c r="N26" s="29"/>
      <c r="O26" s="29"/>
      <c r="P26" s="29"/>
      <c r="Q26" s="30"/>
    </row>
    <row r="27" spans="1:17" x14ac:dyDescent="0.2">
      <c r="A27" s="2" t="s">
        <v>79</v>
      </c>
      <c r="E27" s="29">
        <f>SUM(E24,E17)</f>
        <v>816</v>
      </c>
      <c r="F27" s="29">
        <f t="shared" ref="F27:P27" si="6">SUM(F24,F17)</f>
        <v>1020.8000000000001</v>
      </c>
      <c r="G27" s="29">
        <f t="shared" si="6"/>
        <v>1134.4000000000001</v>
      </c>
      <c r="H27" s="29">
        <f t="shared" si="6"/>
        <v>1204</v>
      </c>
      <c r="I27" s="29">
        <f t="shared" si="6"/>
        <v>1224</v>
      </c>
      <c r="J27" s="29">
        <f t="shared" si="6"/>
        <v>1312</v>
      </c>
      <c r="K27" s="29">
        <f t="shared" si="6"/>
        <v>1336</v>
      </c>
      <c r="L27" s="29">
        <f t="shared" si="6"/>
        <v>1408</v>
      </c>
      <c r="M27" s="29">
        <f t="shared" si="6"/>
        <v>1422</v>
      </c>
      <c r="N27" s="29">
        <f t="shared" si="6"/>
        <v>1450</v>
      </c>
      <c r="O27" s="29">
        <f t="shared" si="6"/>
        <v>1604</v>
      </c>
      <c r="P27" s="29">
        <f t="shared" si="6"/>
        <v>1646</v>
      </c>
      <c r="Q27" s="30">
        <f t="shared" si="0"/>
        <v>15577.2</v>
      </c>
    </row>
    <row r="28" spans="1:17" x14ac:dyDescent="0.2">
      <c r="E28" s="29"/>
      <c r="F28" s="29"/>
      <c r="G28" s="29"/>
      <c r="H28" s="29"/>
      <c r="I28" s="29"/>
      <c r="J28" s="29"/>
      <c r="K28" s="29"/>
      <c r="L28" s="29"/>
      <c r="M28" s="29"/>
      <c r="N28" s="29"/>
      <c r="O28" s="29"/>
      <c r="P28" s="29"/>
      <c r="Q28" s="30"/>
    </row>
    <row r="29" spans="1:17" x14ac:dyDescent="0.2">
      <c r="A29" t="s">
        <v>80</v>
      </c>
      <c r="E29" s="29">
        <v>1830</v>
      </c>
      <c r="F29" s="29">
        <v>1840</v>
      </c>
      <c r="G29" s="29">
        <v>2050</v>
      </c>
      <c r="H29" s="29">
        <v>2150</v>
      </c>
      <c r="I29" s="29">
        <v>2200</v>
      </c>
      <c r="J29" s="29">
        <v>2350</v>
      </c>
      <c r="K29" s="29">
        <v>2400</v>
      </c>
      <c r="L29" s="29">
        <v>2470</v>
      </c>
      <c r="M29" s="29">
        <v>2500</v>
      </c>
      <c r="N29" s="29">
        <v>2650</v>
      </c>
      <c r="O29" s="29">
        <v>2800</v>
      </c>
      <c r="P29" s="29">
        <v>3000</v>
      </c>
      <c r="Q29" s="30">
        <f t="shared" si="0"/>
        <v>28240</v>
      </c>
    </row>
    <row r="30" spans="1:17" x14ac:dyDescent="0.2">
      <c r="A30" t="s">
        <v>81</v>
      </c>
      <c r="E30" s="29">
        <f>SUM(E27,E20)</f>
        <v>816</v>
      </c>
      <c r="F30" s="29">
        <f t="shared" ref="F30:P30" si="7">SUM(F27,F20)</f>
        <v>1020.8000000000001</v>
      </c>
      <c r="G30" s="29">
        <f t="shared" si="7"/>
        <v>1134.4000000000001</v>
      </c>
      <c r="H30" s="29">
        <f t="shared" si="7"/>
        <v>1204</v>
      </c>
      <c r="I30" s="29">
        <f t="shared" si="7"/>
        <v>1224</v>
      </c>
      <c r="J30" s="29">
        <f t="shared" si="7"/>
        <v>1312</v>
      </c>
      <c r="K30" s="29">
        <f t="shared" si="7"/>
        <v>1336</v>
      </c>
      <c r="L30" s="29">
        <f t="shared" si="7"/>
        <v>1408</v>
      </c>
      <c r="M30" s="29">
        <f t="shared" si="7"/>
        <v>1422</v>
      </c>
      <c r="N30" s="29">
        <f t="shared" si="7"/>
        <v>1450</v>
      </c>
      <c r="O30" s="29">
        <f t="shared" si="7"/>
        <v>1604</v>
      </c>
      <c r="P30" s="29">
        <f t="shared" si="7"/>
        <v>1646</v>
      </c>
      <c r="Q30" s="30">
        <f t="shared" si="0"/>
        <v>15577.2</v>
      </c>
    </row>
    <row r="31" spans="1:17" x14ac:dyDescent="0.2">
      <c r="E31" s="29"/>
      <c r="F31" s="29"/>
      <c r="G31" s="29"/>
      <c r="H31" s="29"/>
      <c r="I31" s="29"/>
      <c r="J31" s="29"/>
      <c r="K31" s="29"/>
      <c r="L31" s="29"/>
      <c r="M31" s="29"/>
      <c r="N31" s="29"/>
      <c r="O31" s="29"/>
      <c r="P31" s="29"/>
      <c r="Q31" s="30"/>
    </row>
    <row r="32" spans="1:17" x14ac:dyDescent="0.2">
      <c r="A32" s="2" t="s">
        <v>84</v>
      </c>
      <c r="E32" s="29">
        <f>E29-E30</f>
        <v>1014</v>
      </c>
      <c r="F32" s="29">
        <f t="shared" ref="F32:P32" si="8">F29-F30</f>
        <v>819.19999999999993</v>
      </c>
      <c r="G32" s="29">
        <f t="shared" si="8"/>
        <v>915.59999999999991</v>
      </c>
      <c r="H32" s="29">
        <f t="shared" si="8"/>
        <v>946</v>
      </c>
      <c r="I32" s="29">
        <f t="shared" si="8"/>
        <v>976</v>
      </c>
      <c r="J32" s="29">
        <f t="shared" si="8"/>
        <v>1038</v>
      </c>
      <c r="K32" s="29">
        <f t="shared" si="8"/>
        <v>1064</v>
      </c>
      <c r="L32" s="29">
        <f t="shared" si="8"/>
        <v>1062</v>
      </c>
      <c r="M32" s="29">
        <f t="shared" si="8"/>
        <v>1078</v>
      </c>
      <c r="N32" s="29">
        <f t="shared" si="8"/>
        <v>1200</v>
      </c>
      <c r="O32" s="29">
        <f t="shared" si="8"/>
        <v>1196</v>
      </c>
      <c r="P32" s="29">
        <f t="shared" si="8"/>
        <v>1354</v>
      </c>
      <c r="Q32" s="30">
        <f>SUM(E32:P32)</f>
        <v>12662.8</v>
      </c>
    </row>
    <row r="33" spans="1:18" x14ac:dyDescent="0.2">
      <c r="A33" t="s">
        <v>85</v>
      </c>
      <c r="E33" s="29">
        <v>0</v>
      </c>
      <c r="F33" s="29">
        <v>0</v>
      </c>
      <c r="G33" s="29">
        <v>0</v>
      </c>
      <c r="H33" s="29">
        <v>0</v>
      </c>
      <c r="I33" s="29">
        <v>0</v>
      </c>
      <c r="J33" s="29">
        <v>0</v>
      </c>
      <c r="K33" s="29">
        <v>0</v>
      </c>
      <c r="L33" s="29">
        <v>0</v>
      </c>
      <c r="M33" s="29">
        <v>0</v>
      </c>
      <c r="N33" s="29">
        <v>0</v>
      </c>
      <c r="O33" s="29">
        <v>0</v>
      </c>
      <c r="P33" s="29">
        <v>0</v>
      </c>
      <c r="Q33" s="30">
        <v>0</v>
      </c>
      <c r="R33" s="29"/>
    </row>
    <row r="34" spans="1:18" x14ac:dyDescent="0.2">
      <c r="A34" t="s">
        <v>86</v>
      </c>
      <c r="E34" s="29">
        <f>SUM(E4,E32)</f>
        <v>1014</v>
      </c>
      <c r="F34" s="29">
        <f t="shared" ref="F34:P34" si="9">SUM(F4,F32)</f>
        <v>1833.1999999999998</v>
      </c>
      <c r="G34" s="29">
        <f t="shared" si="9"/>
        <v>1937.6</v>
      </c>
      <c r="H34" s="29">
        <f t="shared" si="9"/>
        <v>2066</v>
      </c>
      <c r="I34" s="29">
        <f t="shared" si="9"/>
        <v>2146</v>
      </c>
      <c r="J34" s="29">
        <f t="shared" si="9"/>
        <v>2248</v>
      </c>
      <c r="K34" s="29">
        <f t="shared" si="9"/>
        <v>2344</v>
      </c>
      <c r="L34" s="29">
        <f t="shared" si="9"/>
        <v>2382</v>
      </c>
      <c r="M34" s="29">
        <f t="shared" si="9"/>
        <v>2438</v>
      </c>
      <c r="N34" s="29">
        <f t="shared" si="9"/>
        <v>2550</v>
      </c>
      <c r="O34" s="29">
        <f t="shared" si="9"/>
        <v>2666</v>
      </c>
      <c r="P34" s="29">
        <f t="shared" si="9"/>
        <v>2834</v>
      </c>
      <c r="Q34" s="30">
        <f>SUM(E34:P34)</f>
        <v>26458.799999999999</v>
      </c>
    </row>
  </sheetData>
  <phoneticPr fontId="2"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B6F2-ED8F-7B4B-9A9F-B8704A1B90CB}">
  <dimension ref="A2:Q21"/>
  <sheetViews>
    <sheetView workbookViewId="0">
      <selection activeCell="I11" sqref="I11"/>
    </sheetView>
  </sheetViews>
  <sheetFormatPr baseColWidth="10" defaultRowHeight="16" x14ac:dyDescent="0.2"/>
  <cols>
    <col min="2" max="2" width="13.5" customWidth="1"/>
  </cols>
  <sheetData>
    <row r="2" spans="1:16" x14ac:dyDescent="0.2">
      <c r="A2" s="2"/>
      <c r="D2" s="2"/>
      <c r="E2" s="2"/>
    </row>
    <row r="3" spans="1:16" x14ac:dyDescent="0.2">
      <c r="A3" s="2"/>
    </row>
    <row r="7" spans="1:16" x14ac:dyDescent="0.2">
      <c r="L7" s="2"/>
      <c r="O7" s="2"/>
      <c r="P7" s="2"/>
    </row>
    <row r="8" spans="1:16" x14ac:dyDescent="0.2">
      <c r="L8" s="2"/>
    </row>
    <row r="9" spans="1:16" x14ac:dyDescent="0.2">
      <c r="A9" s="2"/>
      <c r="D9" s="2"/>
    </row>
    <row r="14" spans="1:16" x14ac:dyDescent="0.2">
      <c r="A14" s="2"/>
      <c r="B14" s="2"/>
      <c r="L14" s="2"/>
      <c r="O14" s="2"/>
    </row>
    <row r="16" spans="1:16" x14ac:dyDescent="0.2">
      <c r="A16" s="2"/>
      <c r="B16" s="2"/>
      <c r="C16" s="2"/>
      <c r="D16" s="2"/>
      <c r="E16" s="2"/>
      <c r="F16" s="2"/>
    </row>
    <row r="17" spans="1:17" x14ac:dyDescent="0.2">
      <c r="A17" s="2"/>
    </row>
    <row r="19" spans="1:17" x14ac:dyDescent="0.2">
      <c r="L19" s="2"/>
      <c r="M19" s="2"/>
    </row>
    <row r="21" spans="1:17" x14ac:dyDescent="0.2">
      <c r="L21" s="2"/>
      <c r="M21" s="2"/>
      <c r="N21" s="2"/>
      <c r="O21" s="2"/>
      <c r="P21" s="2"/>
      <c r="Q21" s="2"/>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329A8-6892-DD42-8CFE-7132A2C6914D}">
  <dimension ref="A1:N24"/>
  <sheetViews>
    <sheetView workbookViewId="0">
      <selection activeCell="E29" sqref="E29"/>
    </sheetView>
  </sheetViews>
  <sheetFormatPr baseColWidth="10" defaultRowHeight="16" x14ac:dyDescent="0.2"/>
  <cols>
    <col min="1" max="1" width="35.6640625" customWidth="1"/>
    <col min="14" max="14" width="12" bestFit="1" customWidth="1"/>
  </cols>
  <sheetData>
    <row r="1" spans="1:14" x14ac:dyDescent="0.2">
      <c r="A1" s="7" t="s">
        <v>2</v>
      </c>
      <c r="B1" s="7"/>
      <c r="C1" s="7"/>
      <c r="D1" s="7"/>
      <c r="E1" s="7"/>
      <c r="F1" s="7"/>
      <c r="G1" s="7"/>
      <c r="H1" s="7"/>
      <c r="I1" s="7"/>
      <c r="J1" s="7"/>
      <c r="K1" s="7"/>
      <c r="L1" s="7"/>
      <c r="M1" s="7"/>
      <c r="N1" s="7"/>
    </row>
    <row r="2" spans="1:14" x14ac:dyDescent="0.2">
      <c r="A2" s="7"/>
      <c r="B2" s="7" t="s">
        <v>7</v>
      </c>
      <c r="C2" s="7" t="s">
        <v>8</v>
      </c>
      <c r="D2" s="7" t="s">
        <v>9</v>
      </c>
      <c r="E2" s="7" t="s">
        <v>10</v>
      </c>
      <c r="F2" s="7" t="s">
        <v>11</v>
      </c>
      <c r="G2" s="7" t="s">
        <v>12</v>
      </c>
      <c r="H2" s="7" t="s">
        <v>13</v>
      </c>
      <c r="I2" s="7" t="s">
        <v>14</v>
      </c>
      <c r="J2" s="7" t="s">
        <v>15</v>
      </c>
      <c r="K2" s="7" t="s">
        <v>16</v>
      </c>
      <c r="L2" s="7" t="s">
        <v>17</v>
      </c>
      <c r="M2" s="7" t="s">
        <v>18</v>
      </c>
      <c r="N2" s="7" t="s">
        <v>19</v>
      </c>
    </row>
    <row r="3" spans="1:14" x14ac:dyDescent="0.2">
      <c r="A3" s="8"/>
      <c r="B3" s="7"/>
      <c r="C3" s="7"/>
      <c r="D3" s="7"/>
      <c r="E3" s="7"/>
      <c r="F3" s="7"/>
      <c r="G3" s="7"/>
      <c r="H3" s="7"/>
      <c r="I3" s="7"/>
      <c r="J3" s="7"/>
      <c r="K3" s="7"/>
      <c r="L3" s="7"/>
      <c r="M3" s="7"/>
      <c r="N3" s="7"/>
    </row>
    <row r="4" spans="1:14" x14ac:dyDescent="0.2">
      <c r="A4" s="2" t="s">
        <v>6</v>
      </c>
      <c r="B4" s="31">
        <v>2000</v>
      </c>
      <c r="C4" s="31">
        <v>2100</v>
      </c>
      <c r="D4" s="31">
        <v>2390</v>
      </c>
      <c r="E4" s="31">
        <v>2450</v>
      </c>
      <c r="F4" s="31">
        <v>2500</v>
      </c>
      <c r="G4" s="31">
        <v>2570</v>
      </c>
      <c r="H4" s="31">
        <v>3000</v>
      </c>
      <c r="I4" s="31">
        <v>3100</v>
      </c>
      <c r="J4" s="31">
        <v>3190</v>
      </c>
      <c r="K4" s="31">
        <v>3200</v>
      </c>
      <c r="L4" s="31">
        <v>3300</v>
      </c>
      <c r="M4" s="31">
        <v>3490</v>
      </c>
      <c r="N4" s="31">
        <f>SUM(B4:M4)</f>
        <v>33290</v>
      </c>
    </row>
    <row r="5" spans="1:14" x14ac:dyDescent="0.2">
      <c r="A5" t="s">
        <v>123</v>
      </c>
      <c r="B5" s="31">
        <v>887</v>
      </c>
      <c r="C5" s="31">
        <v>900</v>
      </c>
      <c r="D5" s="31">
        <v>990</v>
      </c>
      <c r="E5" s="31">
        <v>985</v>
      </c>
      <c r="F5" s="31">
        <v>1030</v>
      </c>
      <c r="G5" s="31">
        <v>1070</v>
      </c>
      <c r="H5" s="31">
        <v>1419</v>
      </c>
      <c r="I5" s="31">
        <v>1483</v>
      </c>
      <c r="J5" s="31">
        <v>1690</v>
      </c>
      <c r="K5" s="31">
        <v>1585</v>
      </c>
      <c r="L5" s="31">
        <v>1600</v>
      </c>
      <c r="M5" s="31">
        <v>1650</v>
      </c>
      <c r="N5" s="31">
        <f t="shared" ref="N5:N24" si="0">SUM(B5:M5)</f>
        <v>15289</v>
      </c>
    </row>
    <row r="6" spans="1:14" x14ac:dyDescent="0.2">
      <c r="A6" t="s">
        <v>124</v>
      </c>
      <c r="B6" s="29">
        <v>1113</v>
      </c>
      <c r="C6" s="31">
        <v>1200</v>
      </c>
      <c r="D6" s="31">
        <v>1400</v>
      </c>
      <c r="E6" s="31">
        <v>1465</v>
      </c>
      <c r="F6" s="31">
        <v>1470</v>
      </c>
      <c r="G6" s="31">
        <v>1500</v>
      </c>
      <c r="H6" s="31">
        <v>1590</v>
      </c>
      <c r="I6" s="31">
        <v>1617</v>
      </c>
      <c r="J6" s="31">
        <v>1500</v>
      </c>
      <c r="K6" s="31">
        <v>1615</v>
      </c>
      <c r="L6" s="31">
        <v>1700</v>
      </c>
      <c r="M6" s="31">
        <v>1840</v>
      </c>
      <c r="N6" s="31">
        <f t="shared" si="0"/>
        <v>18010</v>
      </c>
    </row>
    <row r="7" spans="1:14" x14ac:dyDescent="0.2">
      <c r="B7" s="29"/>
      <c r="C7" s="31"/>
      <c r="D7" s="31"/>
      <c r="E7" s="31"/>
      <c r="F7" s="31"/>
      <c r="G7" s="31"/>
      <c r="H7" s="31"/>
      <c r="I7" s="31"/>
      <c r="J7" s="31"/>
      <c r="K7" s="31"/>
      <c r="L7" s="31"/>
      <c r="M7" s="31"/>
      <c r="N7" s="31">
        <f t="shared" si="0"/>
        <v>0</v>
      </c>
    </row>
    <row r="8" spans="1:14" x14ac:dyDescent="0.2">
      <c r="A8" s="2" t="s">
        <v>55</v>
      </c>
      <c r="B8" s="31">
        <f>SUM(B5,B6)</f>
        <v>2000</v>
      </c>
      <c r="C8" s="31">
        <f t="shared" ref="C8:M8" si="1">SUM(C5,C6)</f>
        <v>2100</v>
      </c>
      <c r="D8" s="31">
        <f t="shared" si="1"/>
        <v>2390</v>
      </c>
      <c r="E8" s="31">
        <f t="shared" si="1"/>
        <v>2450</v>
      </c>
      <c r="F8" s="31">
        <f t="shared" si="1"/>
        <v>2500</v>
      </c>
      <c r="G8" s="31">
        <f t="shared" si="1"/>
        <v>2570</v>
      </c>
      <c r="H8" s="31">
        <f t="shared" si="1"/>
        <v>3009</v>
      </c>
      <c r="I8" s="31">
        <f t="shared" si="1"/>
        <v>3100</v>
      </c>
      <c r="J8" s="31">
        <f t="shared" si="1"/>
        <v>3190</v>
      </c>
      <c r="K8" s="31">
        <f t="shared" si="1"/>
        <v>3200</v>
      </c>
      <c r="L8" s="31">
        <f t="shared" si="1"/>
        <v>3300</v>
      </c>
      <c r="M8" s="31">
        <f t="shared" si="1"/>
        <v>3490</v>
      </c>
      <c r="N8" s="31">
        <f t="shared" si="0"/>
        <v>33299</v>
      </c>
    </row>
    <row r="9" spans="1:14" x14ac:dyDescent="0.2">
      <c r="A9" s="2" t="s">
        <v>92</v>
      </c>
      <c r="B9" s="31">
        <f>20%*B8</f>
        <v>400</v>
      </c>
      <c r="C9" s="31">
        <f t="shared" ref="C9:M9" si="2">20%*C8</f>
        <v>420</v>
      </c>
      <c r="D9" s="31">
        <f t="shared" si="2"/>
        <v>478</v>
      </c>
      <c r="E9" s="31">
        <f t="shared" si="2"/>
        <v>490</v>
      </c>
      <c r="F9" s="31">
        <f t="shared" si="2"/>
        <v>500</v>
      </c>
      <c r="G9" s="31">
        <f t="shared" si="2"/>
        <v>514</v>
      </c>
      <c r="H9" s="31">
        <f t="shared" si="2"/>
        <v>601.80000000000007</v>
      </c>
      <c r="I9" s="31">
        <f t="shared" si="2"/>
        <v>620</v>
      </c>
      <c r="J9" s="31">
        <f t="shared" si="2"/>
        <v>638</v>
      </c>
      <c r="K9" s="31">
        <f t="shared" si="2"/>
        <v>640</v>
      </c>
      <c r="L9" s="31">
        <f t="shared" si="2"/>
        <v>660</v>
      </c>
      <c r="M9" s="31">
        <f t="shared" si="2"/>
        <v>698</v>
      </c>
      <c r="N9" s="31">
        <f t="shared" si="0"/>
        <v>6659.8</v>
      </c>
    </row>
    <row r="10" spans="1:14" x14ac:dyDescent="0.2">
      <c r="B10" s="31"/>
      <c r="C10" s="31"/>
      <c r="D10" s="31"/>
      <c r="E10" s="31"/>
      <c r="F10" s="31"/>
      <c r="G10" s="31"/>
      <c r="H10" s="31"/>
      <c r="I10" s="31"/>
      <c r="J10" s="31"/>
      <c r="K10" s="31"/>
      <c r="L10" s="31"/>
      <c r="M10" s="31"/>
      <c r="N10" s="31">
        <f t="shared" si="0"/>
        <v>0</v>
      </c>
    </row>
    <row r="11" spans="1:14" x14ac:dyDescent="0.2">
      <c r="A11" s="2" t="s">
        <v>57</v>
      </c>
      <c r="B11" s="31">
        <f t="shared" ref="B11:M11" si="3">B8-B9</f>
        <v>1600</v>
      </c>
      <c r="C11" s="31">
        <f t="shared" si="3"/>
        <v>1680</v>
      </c>
      <c r="D11" s="31">
        <f t="shared" si="3"/>
        <v>1912</v>
      </c>
      <c r="E11" s="31">
        <f t="shared" si="3"/>
        <v>1960</v>
      </c>
      <c r="F11" s="31">
        <f t="shared" si="3"/>
        <v>2000</v>
      </c>
      <c r="G11" s="31">
        <f t="shared" si="3"/>
        <v>2056</v>
      </c>
      <c r="H11" s="31">
        <f t="shared" si="3"/>
        <v>2407.1999999999998</v>
      </c>
      <c r="I11" s="31">
        <f t="shared" si="3"/>
        <v>2480</v>
      </c>
      <c r="J11" s="31">
        <f t="shared" si="3"/>
        <v>2552</v>
      </c>
      <c r="K11" s="31">
        <f t="shared" si="3"/>
        <v>2560</v>
      </c>
      <c r="L11" s="31">
        <f t="shared" si="3"/>
        <v>2640</v>
      </c>
      <c r="M11" s="31">
        <f t="shared" si="3"/>
        <v>2792</v>
      </c>
      <c r="N11" s="31">
        <f t="shared" si="0"/>
        <v>26639.200000000001</v>
      </c>
    </row>
    <row r="12" spans="1:14" x14ac:dyDescent="0.2">
      <c r="B12" s="31"/>
      <c r="C12" s="31"/>
      <c r="D12" s="31"/>
      <c r="E12" s="31"/>
      <c r="F12" s="31"/>
      <c r="G12" s="31"/>
      <c r="H12" s="31"/>
      <c r="I12" s="31"/>
      <c r="J12" s="31"/>
      <c r="K12" s="31"/>
      <c r="L12" s="31"/>
      <c r="M12" s="31"/>
      <c r="N12" s="31">
        <f t="shared" si="0"/>
        <v>0</v>
      </c>
    </row>
    <row r="13" spans="1:14" x14ac:dyDescent="0.2">
      <c r="A13" s="2" t="s">
        <v>56</v>
      </c>
      <c r="B13" s="31"/>
      <c r="C13" s="31"/>
      <c r="D13" s="31"/>
      <c r="E13" s="31"/>
      <c r="F13" s="31"/>
      <c r="G13" s="31"/>
      <c r="H13" s="31"/>
      <c r="I13" s="31"/>
      <c r="J13" s="31"/>
      <c r="K13" s="31"/>
      <c r="L13" s="31"/>
      <c r="M13" s="31"/>
      <c r="N13" s="31">
        <f t="shared" si="0"/>
        <v>0</v>
      </c>
    </row>
    <row r="14" spans="1:14" x14ac:dyDescent="0.2">
      <c r="A14" t="s">
        <v>36</v>
      </c>
      <c r="B14" s="31">
        <v>0</v>
      </c>
      <c r="C14" s="31">
        <v>0</v>
      </c>
      <c r="D14" s="31">
        <v>0</v>
      </c>
      <c r="E14" s="31">
        <v>0</v>
      </c>
      <c r="F14" s="31">
        <v>0</v>
      </c>
      <c r="G14" s="31">
        <v>0</v>
      </c>
      <c r="H14" s="31">
        <v>0</v>
      </c>
      <c r="I14" s="31">
        <v>0</v>
      </c>
      <c r="J14" s="31">
        <v>0</v>
      </c>
      <c r="K14" s="31">
        <v>0</v>
      </c>
      <c r="L14" s="31">
        <v>0</v>
      </c>
      <c r="M14" s="31">
        <v>0</v>
      </c>
      <c r="N14" s="31">
        <f t="shared" si="0"/>
        <v>0</v>
      </c>
    </row>
    <row r="15" spans="1:14" x14ac:dyDescent="0.2">
      <c r="A15" t="s">
        <v>37</v>
      </c>
      <c r="B15" s="31">
        <v>160</v>
      </c>
      <c r="C15" s="31">
        <v>160</v>
      </c>
      <c r="D15" s="31">
        <v>160</v>
      </c>
      <c r="E15" s="31">
        <v>160</v>
      </c>
      <c r="F15" s="31">
        <v>160</v>
      </c>
      <c r="G15" s="31">
        <v>160</v>
      </c>
      <c r="H15" s="31">
        <v>160</v>
      </c>
      <c r="I15" s="31">
        <v>160</v>
      </c>
      <c r="J15" s="31">
        <v>160</v>
      </c>
      <c r="K15" s="31">
        <v>160</v>
      </c>
      <c r="L15" s="31">
        <v>160</v>
      </c>
      <c r="M15" s="31">
        <v>160</v>
      </c>
      <c r="N15" s="31">
        <f t="shared" si="0"/>
        <v>1920</v>
      </c>
    </row>
    <row r="16" spans="1:14" x14ac:dyDescent="0.2">
      <c r="A16" t="s">
        <v>38</v>
      </c>
      <c r="B16" s="31">
        <v>0</v>
      </c>
      <c r="C16" s="31">
        <v>0</v>
      </c>
      <c r="D16" s="31">
        <v>0</v>
      </c>
      <c r="E16" s="31">
        <v>0</v>
      </c>
      <c r="F16" s="31">
        <v>0</v>
      </c>
      <c r="G16" s="31">
        <v>0</v>
      </c>
      <c r="H16" s="31">
        <v>0</v>
      </c>
      <c r="I16" s="31">
        <v>0</v>
      </c>
      <c r="J16" s="31">
        <v>0</v>
      </c>
      <c r="K16" s="31">
        <v>0</v>
      </c>
      <c r="L16" s="31">
        <v>0</v>
      </c>
      <c r="M16" s="31">
        <v>0</v>
      </c>
      <c r="N16" s="31">
        <f t="shared" si="0"/>
        <v>0</v>
      </c>
    </row>
    <row r="17" spans="1:14" x14ac:dyDescent="0.2">
      <c r="A17" t="s">
        <v>39</v>
      </c>
      <c r="B17" s="31">
        <v>250</v>
      </c>
      <c r="C17" s="31">
        <v>250</v>
      </c>
      <c r="D17" s="31">
        <v>250</v>
      </c>
      <c r="E17" s="31">
        <v>270</v>
      </c>
      <c r="F17" s="31">
        <v>270</v>
      </c>
      <c r="G17" s="31">
        <v>270</v>
      </c>
      <c r="H17" s="31">
        <v>270</v>
      </c>
      <c r="I17" s="31">
        <v>300</v>
      </c>
      <c r="J17" s="31">
        <v>300</v>
      </c>
      <c r="K17" s="31">
        <v>300</v>
      </c>
      <c r="L17" s="31">
        <v>300</v>
      </c>
      <c r="M17" s="31">
        <v>300</v>
      </c>
      <c r="N17" s="31">
        <f t="shared" si="0"/>
        <v>3330</v>
      </c>
    </row>
    <row r="18" spans="1:14" x14ac:dyDescent="0.2">
      <c r="A18" t="s">
        <v>40</v>
      </c>
      <c r="B18" s="31">
        <v>0</v>
      </c>
      <c r="C18" s="31">
        <v>0</v>
      </c>
      <c r="D18" s="31">
        <v>0</v>
      </c>
      <c r="E18" s="31">
        <v>0</v>
      </c>
      <c r="F18" s="31">
        <v>0</v>
      </c>
      <c r="G18" s="31">
        <v>0</v>
      </c>
      <c r="H18" s="31">
        <v>0</v>
      </c>
      <c r="I18" s="31">
        <v>0</v>
      </c>
      <c r="J18" s="31">
        <v>0</v>
      </c>
      <c r="K18" s="31">
        <v>0</v>
      </c>
      <c r="L18" s="31">
        <v>0</v>
      </c>
      <c r="M18" s="31">
        <v>0</v>
      </c>
      <c r="N18" s="31">
        <f t="shared" si="0"/>
        <v>0</v>
      </c>
    </row>
    <row r="19" spans="1:14" x14ac:dyDescent="0.2">
      <c r="A19" s="2"/>
      <c r="B19" s="32"/>
      <c r="C19" s="31"/>
      <c r="D19" s="31"/>
      <c r="E19" s="31"/>
      <c r="F19" s="31"/>
      <c r="G19" s="31"/>
      <c r="H19" s="31"/>
      <c r="I19" s="31"/>
      <c r="J19" s="31"/>
      <c r="K19" s="31"/>
      <c r="L19" s="31"/>
      <c r="M19" s="31"/>
      <c r="N19" s="31">
        <f t="shared" si="0"/>
        <v>0</v>
      </c>
    </row>
    <row r="20" spans="1:14" x14ac:dyDescent="0.2">
      <c r="A20" s="2" t="s">
        <v>42</v>
      </c>
      <c r="B20" s="31">
        <f>SUM(B14:B18)</f>
        <v>410</v>
      </c>
      <c r="C20" s="31">
        <f>SUM(C14:C18)</f>
        <v>410</v>
      </c>
      <c r="D20" s="31">
        <f>SUM(D14:D18)</f>
        <v>410</v>
      </c>
      <c r="E20" s="31">
        <f>SUM(E14:E18)</f>
        <v>430</v>
      </c>
      <c r="F20" s="31">
        <f t="shared" ref="F20:M20" si="4">SUM(F14:F18)</f>
        <v>430</v>
      </c>
      <c r="G20" s="31">
        <f t="shared" si="4"/>
        <v>430</v>
      </c>
      <c r="H20" s="31">
        <f t="shared" si="4"/>
        <v>430</v>
      </c>
      <c r="I20" s="31">
        <f t="shared" si="4"/>
        <v>460</v>
      </c>
      <c r="J20" s="31">
        <f t="shared" si="4"/>
        <v>460</v>
      </c>
      <c r="K20" s="31">
        <f t="shared" si="4"/>
        <v>460</v>
      </c>
      <c r="L20" s="31">
        <f t="shared" si="4"/>
        <v>460</v>
      </c>
      <c r="M20" s="31">
        <f t="shared" si="4"/>
        <v>460</v>
      </c>
      <c r="N20" s="31">
        <f t="shared" si="0"/>
        <v>5250</v>
      </c>
    </row>
    <row r="21" spans="1:14" x14ac:dyDescent="0.2">
      <c r="A21" s="2"/>
      <c r="B21" s="31"/>
      <c r="C21" s="31"/>
      <c r="D21" s="31"/>
      <c r="E21" s="31"/>
      <c r="F21" s="31"/>
      <c r="G21" s="31"/>
      <c r="H21" s="31"/>
      <c r="I21" s="31"/>
      <c r="J21" s="31"/>
      <c r="K21" s="31"/>
      <c r="L21" s="31"/>
      <c r="M21" s="31"/>
      <c r="N21" s="31">
        <f t="shared" si="0"/>
        <v>0</v>
      </c>
    </row>
    <row r="22" spans="1:14" x14ac:dyDescent="0.2">
      <c r="A22" s="2" t="s">
        <v>44</v>
      </c>
      <c r="B22" s="31">
        <f>B11-B20</f>
        <v>1190</v>
      </c>
      <c r="C22" s="31">
        <f t="shared" ref="C22:M22" si="5">C11-C20</f>
        <v>1270</v>
      </c>
      <c r="D22" s="31">
        <f t="shared" si="5"/>
        <v>1502</v>
      </c>
      <c r="E22" s="31">
        <f t="shared" si="5"/>
        <v>1530</v>
      </c>
      <c r="F22" s="31">
        <f t="shared" si="5"/>
        <v>1570</v>
      </c>
      <c r="G22" s="31">
        <f t="shared" si="5"/>
        <v>1626</v>
      </c>
      <c r="H22" s="31">
        <f t="shared" si="5"/>
        <v>1977.1999999999998</v>
      </c>
      <c r="I22" s="31">
        <f t="shared" si="5"/>
        <v>2020</v>
      </c>
      <c r="J22" s="31">
        <f t="shared" si="5"/>
        <v>2092</v>
      </c>
      <c r="K22" s="31">
        <f t="shared" si="5"/>
        <v>2100</v>
      </c>
      <c r="L22" s="31">
        <f t="shared" si="5"/>
        <v>2180</v>
      </c>
      <c r="M22" s="31">
        <f t="shared" si="5"/>
        <v>2332</v>
      </c>
      <c r="N22" s="31">
        <f t="shared" si="0"/>
        <v>21389.200000000001</v>
      </c>
    </row>
    <row r="23" spans="1:14" x14ac:dyDescent="0.2">
      <c r="A23" t="s">
        <v>43</v>
      </c>
      <c r="B23" s="33">
        <v>0.15</v>
      </c>
      <c r="C23" s="33">
        <v>0.15</v>
      </c>
      <c r="D23" s="33">
        <v>0.15</v>
      </c>
      <c r="E23" s="33">
        <v>0.15</v>
      </c>
      <c r="F23" s="33">
        <v>0.15</v>
      </c>
      <c r="G23" s="33">
        <v>0.15</v>
      </c>
      <c r="H23" s="33">
        <v>0.15</v>
      </c>
      <c r="I23" s="33">
        <v>0.15</v>
      </c>
      <c r="J23" s="33">
        <v>0.15</v>
      </c>
      <c r="K23" s="33">
        <v>0.15</v>
      </c>
      <c r="L23" s="33">
        <v>0.15</v>
      </c>
      <c r="M23" s="33">
        <v>0.15</v>
      </c>
      <c r="N23" s="33">
        <f t="shared" si="0"/>
        <v>1.7999999999999996</v>
      </c>
    </row>
    <row r="24" spans="1:14" x14ac:dyDescent="0.2">
      <c r="A24" s="2" t="s">
        <v>44</v>
      </c>
      <c r="B24" s="29">
        <f>B22-178.5</f>
        <v>1011.5</v>
      </c>
      <c r="C24" s="29">
        <f>C22-190.5</f>
        <v>1079.5</v>
      </c>
      <c r="D24" s="29">
        <f>D22-225.3</f>
        <v>1276.7</v>
      </c>
      <c r="E24" s="29">
        <f t="shared" ref="E24:M24" si="6">E22-225.3</f>
        <v>1304.7</v>
      </c>
      <c r="F24" s="29">
        <f t="shared" si="6"/>
        <v>1344.7</v>
      </c>
      <c r="G24" s="29">
        <f t="shared" si="6"/>
        <v>1400.7</v>
      </c>
      <c r="H24" s="29">
        <f t="shared" si="6"/>
        <v>1751.8999999999999</v>
      </c>
      <c r="I24" s="29">
        <f t="shared" si="6"/>
        <v>1794.7</v>
      </c>
      <c r="J24" s="29">
        <f t="shared" si="6"/>
        <v>1866.7</v>
      </c>
      <c r="K24" s="29">
        <f t="shared" si="6"/>
        <v>1874.7</v>
      </c>
      <c r="L24" s="29">
        <f t="shared" si="6"/>
        <v>1954.7</v>
      </c>
      <c r="M24" s="29">
        <f t="shared" si="6"/>
        <v>2106.6999999999998</v>
      </c>
      <c r="N24" s="31">
        <f t="shared" si="0"/>
        <v>18767.2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F4334-C914-D542-B9AA-1EA6ED310276}">
  <dimension ref="A1:O33"/>
  <sheetViews>
    <sheetView workbookViewId="0">
      <selection activeCell="O35" sqref="O35"/>
    </sheetView>
  </sheetViews>
  <sheetFormatPr baseColWidth="10" defaultRowHeight="16" x14ac:dyDescent="0.2"/>
  <cols>
    <col min="1" max="1" width="34" customWidth="1"/>
    <col min="2" max="2" width="23.5" customWidth="1"/>
    <col min="3" max="7" width="11.1640625" bestFit="1" customWidth="1"/>
    <col min="8" max="14" width="12.1640625" bestFit="1" customWidth="1"/>
  </cols>
  <sheetData>
    <row r="1" spans="1:15" x14ac:dyDescent="0.2">
      <c r="A1" t="s">
        <v>4</v>
      </c>
    </row>
    <row r="2" spans="1:15" x14ac:dyDescent="0.2">
      <c r="B2" s="2"/>
      <c r="C2" s="2" t="s">
        <v>94</v>
      </c>
      <c r="D2" s="2" t="s">
        <v>95</v>
      </c>
      <c r="E2" s="2" t="s">
        <v>96</v>
      </c>
      <c r="F2" s="2" t="s">
        <v>97</v>
      </c>
      <c r="G2" s="2" t="s">
        <v>98</v>
      </c>
      <c r="H2" s="2" t="s">
        <v>99</v>
      </c>
      <c r="I2" s="2" t="s">
        <v>100</v>
      </c>
      <c r="J2" s="2" t="s">
        <v>101</v>
      </c>
      <c r="K2" s="2" t="s">
        <v>102</v>
      </c>
      <c r="L2" s="2" t="s">
        <v>103</v>
      </c>
      <c r="M2" s="2" t="s">
        <v>104</v>
      </c>
      <c r="N2" s="2" t="s">
        <v>105</v>
      </c>
      <c r="O2" s="2" t="s">
        <v>128</v>
      </c>
    </row>
    <row r="3" spans="1:15" x14ac:dyDescent="0.2">
      <c r="A3" s="2" t="s">
        <v>67</v>
      </c>
      <c r="C3" s="29">
        <v>0</v>
      </c>
      <c r="D3" s="29">
        <v>1190</v>
      </c>
      <c r="E3" s="29">
        <v>1270</v>
      </c>
      <c r="F3" s="29">
        <v>1502</v>
      </c>
      <c r="G3" s="29">
        <v>1530</v>
      </c>
      <c r="H3" s="29">
        <v>1570</v>
      </c>
      <c r="I3" s="29">
        <v>1626</v>
      </c>
      <c r="J3" s="29">
        <v>1977</v>
      </c>
      <c r="K3" s="29">
        <v>2020</v>
      </c>
      <c r="L3" s="29">
        <v>2092</v>
      </c>
      <c r="M3" s="29">
        <v>2100</v>
      </c>
      <c r="N3" s="29">
        <v>2180</v>
      </c>
      <c r="O3" s="29">
        <v>2332</v>
      </c>
    </row>
    <row r="4" spans="1:15" x14ac:dyDescent="0.2">
      <c r="C4" s="29"/>
      <c r="D4" s="29"/>
      <c r="E4" s="29"/>
      <c r="F4" s="29"/>
      <c r="G4" s="29"/>
      <c r="H4" s="29"/>
      <c r="I4" s="29"/>
      <c r="J4" s="29"/>
      <c r="K4" s="29"/>
      <c r="L4" s="29"/>
      <c r="M4" s="29"/>
      <c r="N4" s="29"/>
    </row>
    <row r="5" spans="1:15" x14ac:dyDescent="0.2">
      <c r="A5" s="2" t="s">
        <v>70</v>
      </c>
      <c r="C5" s="29"/>
      <c r="D5" s="29"/>
      <c r="E5" s="29"/>
      <c r="F5" s="29"/>
      <c r="G5" s="29"/>
      <c r="H5" s="29"/>
      <c r="I5" s="29"/>
      <c r="J5" s="29"/>
      <c r="K5" s="29"/>
      <c r="L5" s="29"/>
      <c r="M5" s="29"/>
      <c r="N5" s="29"/>
    </row>
    <row r="6" spans="1:15" x14ac:dyDescent="0.2">
      <c r="A6" t="s">
        <v>69</v>
      </c>
      <c r="C6" s="31">
        <v>1190</v>
      </c>
      <c r="D6" s="31">
        <v>1270</v>
      </c>
      <c r="E6" s="31">
        <v>1502</v>
      </c>
      <c r="F6" s="31">
        <v>1530</v>
      </c>
      <c r="G6" s="31">
        <v>1570</v>
      </c>
      <c r="H6" s="31">
        <v>1626</v>
      </c>
      <c r="I6" s="31">
        <v>1977</v>
      </c>
      <c r="J6" s="31">
        <v>2020</v>
      </c>
      <c r="K6" s="31">
        <v>2092</v>
      </c>
      <c r="L6" s="31">
        <v>2100</v>
      </c>
      <c r="M6" s="31">
        <v>2180</v>
      </c>
      <c r="N6" s="31">
        <v>2332</v>
      </c>
      <c r="O6" s="29">
        <f t="shared" ref="O6:O31" si="0">SUM(C6:N6)</f>
        <v>21389</v>
      </c>
    </row>
    <row r="7" spans="1:15" x14ac:dyDescent="0.2">
      <c r="A7" t="s">
        <v>68</v>
      </c>
      <c r="C7" s="29">
        <v>0</v>
      </c>
      <c r="D7" s="29">
        <v>0</v>
      </c>
      <c r="E7" s="29">
        <v>0</v>
      </c>
      <c r="F7" s="29">
        <v>0</v>
      </c>
      <c r="G7" s="29">
        <v>0</v>
      </c>
      <c r="H7" s="29">
        <v>0</v>
      </c>
      <c r="I7" s="29">
        <v>0</v>
      </c>
      <c r="J7" s="29">
        <v>0</v>
      </c>
      <c r="K7" s="29">
        <v>0</v>
      </c>
      <c r="L7" s="29">
        <v>0</v>
      </c>
      <c r="M7" s="29">
        <v>0</v>
      </c>
      <c r="N7" s="29">
        <v>0</v>
      </c>
      <c r="O7" s="29"/>
    </row>
    <row r="8" spans="1:15" x14ac:dyDescent="0.2">
      <c r="C8" s="29"/>
      <c r="D8" s="29"/>
      <c r="E8" s="29"/>
      <c r="F8" s="29"/>
      <c r="G8" s="29"/>
      <c r="H8" s="29"/>
      <c r="I8" s="29"/>
      <c r="J8" s="29"/>
      <c r="K8" s="29"/>
      <c r="L8" s="29"/>
      <c r="M8" s="29"/>
      <c r="N8" s="29"/>
      <c r="O8" s="29">
        <f t="shared" si="0"/>
        <v>0</v>
      </c>
    </row>
    <row r="9" spans="1:15" x14ac:dyDescent="0.2">
      <c r="A9" s="2" t="s">
        <v>71</v>
      </c>
      <c r="C9" s="31">
        <f>SUM(C6,C7)</f>
        <v>1190</v>
      </c>
      <c r="D9" s="31">
        <f t="shared" ref="D9:N9" si="1">SUM(D6,D7)</f>
        <v>1270</v>
      </c>
      <c r="E9" s="31">
        <f t="shared" si="1"/>
        <v>1502</v>
      </c>
      <c r="F9" s="31">
        <f t="shared" si="1"/>
        <v>1530</v>
      </c>
      <c r="G9" s="31">
        <f t="shared" si="1"/>
        <v>1570</v>
      </c>
      <c r="H9" s="31">
        <f t="shared" si="1"/>
        <v>1626</v>
      </c>
      <c r="I9" s="31">
        <f t="shared" si="1"/>
        <v>1977</v>
      </c>
      <c r="J9" s="31">
        <f t="shared" si="1"/>
        <v>2020</v>
      </c>
      <c r="K9" s="31">
        <f t="shared" si="1"/>
        <v>2092</v>
      </c>
      <c r="L9" s="31">
        <f t="shared" si="1"/>
        <v>2100</v>
      </c>
      <c r="M9" s="31">
        <f t="shared" si="1"/>
        <v>2180</v>
      </c>
      <c r="N9" s="31">
        <f t="shared" si="1"/>
        <v>2332</v>
      </c>
      <c r="O9" s="29">
        <f t="shared" si="0"/>
        <v>21389</v>
      </c>
    </row>
    <row r="10" spans="1:15" x14ac:dyDescent="0.2">
      <c r="A10" s="2"/>
      <c r="C10" s="29"/>
      <c r="D10" s="29"/>
      <c r="E10" s="29"/>
      <c r="F10" s="29"/>
      <c r="G10" s="29"/>
      <c r="H10" s="29"/>
      <c r="I10" s="29"/>
      <c r="J10" s="29"/>
      <c r="K10" s="29"/>
      <c r="L10" s="29"/>
      <c r="M10" s="29"/>
      <c r="N10" s="29"/>
      <c r="O10" s="29"/>
    </row>
    <row r="11" spans="1:15" x14ac:dyDescent="0.2">
      <c r="A11" s="2" t="s">
        <v>82</v>
      </c>
      <c r="C11" s="29">
        <f>SUM(C3,C9)</f>
        <v>1190</v>
      </c>
      <c r="D11" s="29">
        <f t="shared" ref="D11:N11" si="2">SUM(D3,D9)</f>
        <v>2460</v>
      </c>
      <c r="E11" s="29">
        <f t="shared" si="2"/>
        <v>2772</v>
      </c>
      <c r="F11" s="29">
        <f t="shared" si="2"/>
        <v>3032</v>
      </c>
      <c r="G11" s="29">
        <f t="shared" si="2"/>
        <v>3100</v>
      </c>
      <c r="H11" s="29">
        <f t="shared" si="2"/>
        <v>3196</v>
      </c>
      <c r="I11" s="29">
        <f t="shared" si="2"/>
        <v>3603</v>
      </c>
      <c r="J11" s="29">
        <f t="shared" si="2"/>
        <v>3997</v>
      </c>
      <c r="K11" s="29">
        <f t="shared" si="2"/>
        <v>4112</v>
      </c>
      <c r="L11" s="29">
        <f t="shared" si="2"/>
        <v>4192</v>
      </c>
      <c r="M11" s="29">
        <f t="shared" si="2"/>
        <v>4280</v>
      </c>
      <c r="N11" s="29">
        <f t="shared" si="2"/>
        <v>4512</v>
      </c>
      <c r="O11" s="29">
        <f t="shared" si="0"/>
        <v>40446</v>
      </c>
    </row>
    <row r="12" spans="1:15" x14ac:dyDescent="0.2">
      <c r="C12" s="29"/>
      <c r="D12" s="29"/>
      <c r="E12" s="29"/>
      <c r="F12" s="29"/>
      <c r="G12" s="29"/>
      <c r="H12" s="29"/>
      <c r="I12" s="29"/>
      <c r="J12" s="29"/>
      <c r="K12" s="29"/>
      <c r="L12" s="29"/>
      <c r="M12" s="29"/>
      <c r="N12" s="29"/>
      <c r="O12" s="29"/>
    </row>
    <row r="13" spans="1:15" x14ac:dyDescent="0.2">
      <c r="A13" s="2" t="s">
        <v>72</v>
      </c>
      <c r="C13" s="29">
        <v>0</v>
      </c>
      <c r="D13" s="29">
        <v>0</v>
      </c>
      <c r="E13" s="29">
        <v>0</v>
      </c>
      <c r="F13" s="29">
        <v>0</v>
      </c>
      <c r="G13" s="29">
        <v>0</v>
      </c>
      <c r="H13" s="29">
        <v>0</v>
      </c>
      <c r="I13" s="29">
        <v>0</v>
      </c>
      <c r="J13" s="29">
        <v>0</v>
      </c>
      <c r="K13" s="29">
        <v>0</v>
      </c>
      <c r="L13" s="29">
        <v>0</v>
      </c>
      <c r="M13" s="29">
        <v>0</v>
      </c>
      <c r="N13" s="29">
        <v>0</v>
      </c>
      <c r="O13" s="29"/>
    </row>
    <row r="14" spans="1:15" x14ac:dyDescent="0.2">
      <c r="A14" s="2" t="s">
        <v>93</v>
      </c>
      <c r="C14" s="29">
        <f>20%*C11</f>
        <v>238</v>
      </c>
      <c r="D14" s="29">
        <f>20%*D11</f>
        <v>492</v>
      </c>
      <c r="E14" s="29">
        <f t="shared" ref="E14:N14" si="3">20%*E11</f>
        <v>554.4</v>
      </c>
      <c r="F14" s="29">
        <f t="shared" si="3"/>
        <v>606.4</v>
      </c>
      <c r="G14" s="29">
        <f t="shared" si="3"/>
        <v>620</v>
      </c>
      <c r="H14" s="29">
        <f t="shared" si="3"/>
        <v>639.20000000000005</v>
      </c>
      <c r="I14" s="29">
        <f t="shared" si="3"/>
        <v>720.6</v>
      </c>
      <c r="J14" s="29">
        <f t="shared" si="3"/>
        <v>799.40000000000009</v>
      </c>
      <c r="K14" s="29">
        <f t="shared" si="3"/>
        <v>822.40000000000009</v>
      </c>
      <c r="L14" s="29">
        <f t="shared" si="3"/>
        <v>838.40000000000009</v>
      </c>
      <c r="M14" s="29">
        <f t="shared" si="3"/>
        <v>856</v>
      </c>
      <c r="N14" s="29">
        <f t="shared" si="3"/>
        <v>902.40000000000009</v>
      </c>
      <c r="O14" s="29">
        <f t="shared" si="0"/>
        <v>8089.1999999999989</v>
      </c>
    </row>
    <row r="15" spans="1:15" x14ac:dyDescent="0.2">
      <c r="C15" s="29"/>
      <c r="D15" s="29"/>
      <c r="E15" s="29"/>
      <c r="F15" s="29"/>
      <c r="G15" s="29"/>
      <c r="H15" s="29"/>
      <c r="I15" s="29"/>
      <c r="J15" s="29"/>
      <c r="K15" s="29"/>
      <c r="L15" s="29"/>
      <c r="M15" s="29"/>
      <c r="N15" s="29"/>
      <c r="O15" s="29"/>
    </row>
    <row r="16" spans="1:15" x14ac:dyDescent="0.2">
      <c r="A16" s="16" t="s">
        <v>78</v>
      </c>
      <c r="C16" s="29">
        <v>238</v>
      </c>
      <c r="D16" s="29">
        <v>492</v>
      </c>
      <c r="E16" s="29">
        <v>554</v>
      </c>
      <c r="F16" s="29">
        <v>606</v>
      </c>
      <c r="G16" s="29">
        <v>620</v>
      </c>
      <c r="H16" s="29">
        <v>639</v>
      </c>
      <c r="I16" s="29">
        <v>721</v>
      </c>
      <c r="J16" s="29">
        <v>799</v>
      </c>
      <c r="K16" s="29">
        <v>822</v>
      </c>
      <c r="L16" s="29">
        <v>838</v>
      </c>
      <c r="M16" s="29">
        <v>856</v>
      </c>
      <c r="N16" s="29">
        <v>902</v>
      </c>
      <c r="O16" s="29">
        <f t="shared" si="0"/>
        <v>8087</v>
      </c>
    </row>
    <row r="17" spans="1:15" x14ac:dyDescent="0.2">
      <c r="A17" s="16"/>
      <c r="C17" s="29"/>
      <c r="D17" s="29"/>
      <c r="E17" s="29"/>
      <c r="F17" s="29"/>
      <c r="G17" s="29"/>
      <c r="H17" s="29"/>
      <c r="I17" s="29"/>
      <c r="J17" s="29"/>
      <c r="K17" s="29"/>
      <c r="L17" s="29"/>
      <c r="M17" s="29"/>
      <c r="N17" s="29"/>
      <c r="O17" s="29"/>
    </row>
    <row r="18" spans="1:15" x14ac:dyDescent="0.2">
      <c r="A18" s="2" t="s">
        <v>73</v>
      </c>
      <c r="C18" s="29"/>
      <c r="D18" s="29"/>
      <c r="E18" s="29"/>
      <c r="F18" s="29"/>
      <c r="G18" s="29"/>
      <c r="H18" s="29"/>
      <c r="I18" s="29"/>
      <c r="J18" s="29"/>
      <c r="K18" s="29"/>
      <c r="L18" s="29"/>
      <c r="M18" s="29"/>
      <c r="N18" s="29"/>
      <c r="O18" s="29"/>
    </row>
    <row r="19" spans="1:15" x14ac:dyDescent="0.2">
      <c r="A19" t="s">
        <v>74</v>
      </c>
      <c r="C19" s="29">
        <v>0</v>
      </c>
      <c r="D19" s="29">
        <v>0</v>
      </c>
      <c r="E19" s="29">
        <v>0</v>
      </c>
      <c r="F19" s="29">
        <v>0</v>
      </c>
      <c r="G19" s="29">
        <v>0</v>
      </c>
      <c r="H19" s="29">
        <v>0</v>
      </c>
      <c r="I19" s="29">
        <v>0</v>
      </c>
      <c r="J19" s="29">
        <v>0</v>
      </c>
      <c r="K19" s="29">
        <v>0</v>
      </c>
      <c r="L19" s="29">
        <v>0</v>
      </c>
      <c r="M19" s="29">
        <v>0</v>
      </c>
      <c r="N19" s="29">
        <v>0</v>
      </c>
      <c r="O19" s="29"/>
    </row>
    <row r="20" spans="1:15" x14ac:dyDescent="0.2">
      <c r="A20" t="s">
        <v>75</v>
      </c>
      <c r="C20" s="29">
        <v>150</v>
      </c>
      <c r="D20" s="29">
        <v>150</v>
      </c>
      <c r="E20" s="29">
        <v>150</v>
      </c>
      <c r="F20" s="29">
        <v>150</v>
      </c>
      <c r="G20" s="29">
        <v>150</v>
      </c>
      <c r="H20" s="29">
        <v>150</v>
      </c>
      <c r="I20" s="29">
        <v>150</v>
      </c>
      <c r="J20" s="29">
        <v>150</v>
      </c>
      <c r="K20" s="29">
        <v>150</v>
      </c>
      <c r="L20" s="29">
        <v>150</v>
      </c>
      <c r="M20" s="29">
        <v>150</v>
      </c>
      <c r="N20" s="29">
        <v>150</v>
      </c>
      <c r="O20" s="29">
        <f t="shared" si="0"/>
        <v>1800</v>
      </c>
    </row>
    <row r="21" spans="1:15" x14ac:dyDescent="0.2">
      <c r="A21" t="s">
        <v>76</v>
      </c>
      <c r="C21" s="29">
        <v>330</v>
      </c>
      <c r="D21" s="29">
        <v>330</v>
      </c>
      <c r="E21" s="29">
        <v>407</v>
      </c>
      <c r="F21" s="29">
        <v>440</v>
      </c>
      <c r="G21" s="29">
        <v>440</v>
      </c>
      <c r="H21" s="29">
        <v>495</v>
      </c>
      <c r="I21" s="29">
        <v>495</v>
      </c>
      <c r="J21" s="29">
        <v>550</v>
      </c>
      <c r="K21" s="29">
        <v>550</v>
      </c>
      <c r="L21" s="29">
        <v>550</v>
      </c>
      <c r="M21" s="29">
        <v>660</v>
      </c>
      <c r="N21" s="29">
        <v>660</v>
      </c>
      <c r="O21" s="29">
        <f t="shared" si="0"/>
        <v>5907</v>
      </c>
    </row>
    <row r="22" spans="1:15" x14ac:dyDescent="0.2">
      <c r="C22" s="29"/>
      <c r="D22" s="29"/>
      <c r="E22" s="29"/>
      <c r="F22" s="29"/>
      <c r="G22" s="29"/>
      <c r="H22" s="29"/>
      <c r="I22" s="29"/>
      <c r="J22" s="29"/>
      <c r="K22" s="29"/>
      <c r="L22" s="29"/>
      <c r="M22" s="29"/>
      <c r="N22" s="29"/>
      <c r="O22" s="29"/>
    </row>
    <row r="23" spans="1:15" x14ac:dyDescent="0.2">
      <c r="A23" s="16" t="s">
        <v>77</v>
      </c>
      <c r="C23" s="29">
        <f>SUM(C19:C21)</f>
        <v>480</v>
      </c>
      <c r="D23" s="29">
        <f t="shared" ref="D23:N23" si="4">SUM(D19:D21)</f>
        <v>480</v>
      </c>
      <c r="E23" s="29">
        <f t="shared" si="4"/>
        <v>557</v>
      </c>
      <c r="F23" s="29">
        <f t="shared" si="4"/>
        <v>590</v>
      </c>
      <c r="G23" s="29">
        <f t="shared" si="4"/>
        <v>590</v>
      </c>
      <c r="H23" s="29">
        <f t="shared" si="4"/>
        <v>645</v>
      </c>
      <c r="I23" s="29">
        <f t="shared" si="4"/>
        <v>645</v>
      </c>
      <c r="J23" s="29">
        <f t="shared" si="4"/>
        <v>700</v>
      </c>
      <c r="K23" s="29">
        <f t="shared" si="4"/>
        <v>700</v>
      </c>
      <c r="L23" s="29">
        <f t="shared" si="4"/>
        <v>700</v>
      </c>
      <c r="M23" s="29">
        <f t="shared" si="4"/>
        <v>810</v>
      </c>
      <c r="N23" s="29">
        <f t="shared" si="4"/>
        <v>810</v>
      </c>
      <c r="O23" s="29">
        <f t="shared" si="0"/>
        <v>7707</v>
      </c>
    </row>
    <row r="24" spans="1:15" x14ac:dyDescent="0.2">
      <c r="C24" s="29"/>
      <c r="D24" s="29"/>
      <c r="E24" s="29"/>
      <c r="F24" s="29"/>
      <c r="G24" s="29"/>
      <c r="H24" s="29"/>
      <c r="I24" s="29"/>
      <c r="J24" s="29"/>
      <c r="K24" s="29"/>
      <c r="L24" s="29"/>
      <c r="M24" s="29"/>
      <c r="N24" s="29"/>
      <c r="O24" s="29"/>
    </row>
    <row r="25" spans="1:15" x14ac:dyDescent="0.2">
      <c r="C25" s="29"/>
      <c r="D25" s="29"/>
      <c r="E25" s="29"/>
      <c r="F25" s="29"/>
      <c r="G25" s="29"/>
      <c r="H25" s="29"/>
      <c r="I25" s="29"/>
      <c r="J25" s="29"/>
      <c r="K25" s="29"/>
      <c r="L25" s="29"/>
      <c r="M25" s="29"/>
      <c r="N25" s="29"/>
      <c r="O25" s="29"/>
    </row>
    <row r="26" spans="1:15" x14ac:dyDescent="0.2">
      <c r="A26" s="2" t="s">
        <v>79</v>
      </c>
      <c r="C26" s="29">
        <f>SUM(C23,C16)</f>
        <v>718</v>
      </c>
      <c r="D26" s="29">
        <f t="shared" ref="D26:N26" si="5">SUM(D23,D16)</f>
        <v>972</v>
      </c>
      <c r="E26" s="29">
        <f t="shared" si="5"/>
        <v>1111</v>
      </c>
      <c r="F26" s="29">
        <f t="shared" si="5"/>
        <v>1196</v>
      </c>
      <c r="G26" s="29">
        <f t="shared" si="5"/>
        <v>1210</v>
      </c>
      <c r="H26" s="29">
        <f t="shared" si="5"/>
        <v>1284</v>
      </c>
      <c r="I26" s="29">
        <f t="shared" si="5"/>
        <v>1366</v>
      </c>
      <c r="J26" s="29">
        <f t="shared" si="5"/>
        <v>1499</v>
      </c>
      <c r="K26" s="29">
        <f t="shared" si="5"/>
        <v>1522</v>
      </c>
      <c r="L26" s="29">
        <f t="shared" si="5"/>
        <v>1538</v>
      </c>
      <c r="M26" s="29">
        <f t="shared" si="5"/>
        <v>1666</v>
      </c>
      <c r="N26" s="29">
        <f t="shared" si="5"/>
        <v>1712</v>
      </c>
      <c r="O26" s="29">
        <f t="shared" si="0"/>
        <v>15794</v>
      </c>
    </row>
    <row r="27" spans="1:15" x14ac:dyDescent="0.2">
      <c r="C27" s="29"/>
      <c r="D27" s="29"/>
      <c r="E27" s="29"/>
      <c r="F27" s="29"/>
      <c r="G27" s="29"/>
      <c r="H27" s="29"/>
      <c r="I27" s="29"/>
      <c r="J27" s="29"/>
      <c r="K27" s="29"/>
      <c r="L27" s="29"/>
      <c r="M27" s="29"/>
      <c r="N27" s="29"/>
      <c r="O27" s="29"/>
    </row>
    <row r="28" spans="1:15" x14ac:dyDescent="0.2">
      <c r="A28" t="s">
        <v>80</v>
      </c>
      <c r="C28" s="29">
        <v>1190</v>
      </c>
      <c r="D28" s="29">
        <v>1270</v>
      </c>
      <c r="E28" s="29">
        <v>1502</v>
      </c>
      <c r="F28" s="29">
        <v>1530</v>
      </c>
      <c r="G28" s="29">
        <v>1570</v>
      </c>
      <c r="H28" s="29">
        <v>1626</v>
      </c>
      <c r="I28" s="29">
        <v>1977</v>
      </c>
      <c r="J28" s="29">
        <v>2020</v>
      </c>
      <c r="K28" s="29">
        <v>2092</v>
      </c>
      <c r="L28" s="29">
        <v>2100</v>
      </c>
      <c r="M28" s="29">
        <v>2180</v>
      </c>
      <c r="N28" s="29">
        <v>2332</v>
      </c>
      <c r="O28" s="29">
        <f t="shared" si="0"/>
        <v>21389</v>
      </c>
    </row>
    <row r="29" spans="1:15" x14ac:dyDescent="0.2">
      <c r="A29" t="s">
        <v>81</v>
      </c>
      <c r="C29" s="29">
        <v>718</v>
      </c>
      <c r="D29" s="29">
        <v>972</v>
      </c>
      <c r="E29" s="29">
        <v>1111</v>
      </c>
      <c r="F29" s="29">
        <v>1196</v>
      </c>
      <c r="G29" s="29">
        <v>1210</v>
      </c>
      <c r="H29" s="29">
        <v>1284</v>
      </c>
      <c r="I29" s="29">
        <v>1366</v>
      </c>
      <c r="J29" s="29">
        <v>1499</v>
      </c>
      <c r="K29" s="29">
        <v>1522</v>
      </c>
      <c r="L29" s="29">
        <v>1538</v>
      </c>
      <c r="M29" s="29">
        <v>1666</v>
      </c>
      <c r="N29" s="29">
        <v>1712</v>
      </c>
      <c r="O29" s="29">
        <f t="shared" si="0"/>
        <v>15794</v>
      </c>
    </row>
    <row r="30" spans="1:15" x14ac:dyDescent="0.2">
      <c r="C30" s="29"/>
      <c r="D30" s="29"/>
      <c r="E30" s="29"/>
      <c r="F30" s="29"/>
      <c r="G30" s="29"/>
      <c r="H30" s="29"/>
      <c r="I30" s="29"/>
      <c r="J30" s="29"/>
      <c r="K30" s="29"/>
      <c r="L30" s="29"/>
      <c r="M30" s="29"/>
      <c r="N30" s="29"/>
      <c r="O30" s="29"/>
    </row>
    <row r="31" spans="1:15" x14ac:dyDescent="0.2">
      <c r="A31" s="2" t="s">
        <v>84</v>
      </c>
      <c r="C31" s="29">
        <v>472</v>
      </c>
      <c r="D31" s="29">
        <f>MIN(D28-D29)</f>
        <v>298</v>
      </c>
      <c r="E31" s="29">
        <f t="shared" ref="E31:N31" si="6">MIN(E28-E29)</f>
        <v>391</v>
      </c>
      <c r="F31" s="29">
        <f t="shared" si="6"/>
        <v>334</v>
      </c>
      <c r="G31" s="29">
        <f t="shared" si="6"/>
        <v>360</v>
      </c>
      <c r="H31" s="29">
        <f t="shared" si="6"/>
        <v>342</v>
      </c>
      <c r="I31" s="29">
        <f t="shared" si="6"/>
        <v>611</v>
      </c>
      <c r="J31" s="29">
        <f t="shared" si="6"/>
        <v>521</v>
      </c>
      <c r="K31" s="29">
        <f t="shared" si="6"/>
        <v>570</v>
      </c>
      <c r="L31" s="29">
        <f t="shared" si="6"/>
        <v>562</v>
      </c>
      <c r="M31" s="29">
        <f t="shared" si="6"/>
        <v>514</v>
      </c>
      <c r="N31" s="29">
        <f t="shared" si="6"/>
        <v>620</v>
      </c>
      <c r="O31" s="29">
        <f t="shared" si="0"/>
        <v>5595</v>
      </c>
    </row>
    <row r="32" spans="1:15" x14ac:dyDescent="0.2">
      <c r="A32" t="s">
        <v>85</v>
      </c>
      <c r="C32" s="29">
        <v>0</v>
      </c>
      <c r="D32" s="29">
        <v>0</v>
      </c>
      <c r="E32" s="29">
        <v>0</v>
      </c>
      <c r="F32" s="29">
        <v>0</v>
      </c>
      <c r="G32" s="29">
        <v>0</v>
      </c>
      <c r="H32" s="29">
        <v>0</v>
      </c>
      <c r="I32" s="29">
        <v>0</v>
      </c>
      <c r="J32" s="29">
        <v>0</v>
      </c>
      <c r="K32" s="29">
        <v>0</v>
      </c>
      <c r="L32" s="29">
        <v>0</v>
      </c>
      <c r="M32" s="29">
        <v>0</v>
      </c>
      <c r="N32" s="29">
        <v>0</v>
      </c>
      <c r="O32" s="29"/>
    </row>
    <row r="33" spans="1:15" x14ac:dyDescent="0.2">
      <c r="A33" t="s">
        <v>86</v>
      </c>
      <c r="C33" s="29">
        <f>SUM(C3,C31)</f>
        <v>472</v>
      </c>
      <c r="D33" s="29">
        <f>SUM(D3,D31)</f>
        <v>1488</v>
      </c>
      <c r="E33" s="29">
        <f t="shared" ref="E33:N33" si="7">SUM(E3,E31)</f>
        <v>1661</v>
      </c>
      <c r="F33" s="29">
        <f t="shared" si="7"/>
        <v>1836</v>
      </c>
      <c r="G33" s="29">
        <f t="shared" si="7"/>
        <v>1890</v>
      </c>
      <c r="H33" s="29">
        <f t="shared" si="7"/>
        <v>1912</v>
      </c>
      <c r="I33" s="29">
        <f t="shared" si="7"/>
        <v>2237</v>
      </c>
      <c r="J33" s="29">
        <f t="shared" si="7"/>
        <v>2498</v>
      </c>
      <c r="K33" s="29">
        <f t="shared" si="7"/>
        <v>2590</v>
      </c>
      <c r="L33" s="29">
        <f t="shared" si="7"/>
        <v>2654</v>
      </c>
      <c r="M33" s="29">
        <f t="shared" si="7"/>
        <v>2614</v>
      </c>
      <c r="N33" s="29">
        <f t="shared" si="7"/>
        <v>2800</v>
      </c>
      <c r="O33" s="29">
        <f>SUM(C33:N33)</f>
        <v>24652</v>
      </c>
    </row>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10</vt:i4>
      </vt:variant>
    </vt:vector>
  </HeadingPairs>
  <TitlesOfParts>
    <vt:vector size="10" baseType="lpstr">
      <vt:lpstr>Start Up Costs </vt:lpstr>
      <vt:lpstr>Income Statement Year 1 </vt:lpstr>
      <vt:lpstr>Cash Flow Year 1 </vt:lpstr>
      <vt:lpstr>Balance Sheet Year 1 </vt:lpstr>
      <vt:lpstr>Income Statement Year 2 </vt:lpstr>
      <vt:lpstr>Cash Flow Year 2</vt:lpstr>
      <vt:lpstr>Balance Sheet Year 2 </vt:lpstr>
      <vt:lpstr>Income Statement Year 3</vt:lpstr>
      <vt:lpstr>Cash Flow Year 3</vt:lpstr>
      <vt:lpstr>Balance Sheet Year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naveen kumar</cp:lastModifiedBy>
  <dcterms:created xsi:type="dcterms:W3CDTF">2022-03-19T15:50:25Z</dcterms:created>
  <dcterms:modified xsi:type="dcterms:W3CDTF">2025-03-22T01:15:00Z</dcterms:modified>
</cp:coreProperties>
</file>